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denis.danihel\Desktop\10016\SK\"/>
    </mc:Choice>
  </mc:AlternateContent>
  <xr:revisionPtr revIDLastSave="0" documentId="13_ncr:1_{B4D7073B-8F2B-416D-89A9-D1EBDA108AC1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Začínam profilom J2016" sheetId="27" r:id="rId1"/>
  </sheets>
  <definedNames>
    <definedName name="_xlnm.Print_Area" localSheetId="0">'Začínam profilom J2016'!$B$24:$H$81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27" l="1"/>
  <c r="E31" i="27" s="1"/>
  <c r="F31" i="27" s="1"/>
  <c r="G31" i="27" s="1"/>
  <c r="BG32" i="27" s="1"/>
  <c r="E28" i="27"/>
  <c r="E30" i="27" s="1"/>
  <c r="F30" i="27" s="1"/>
  <c r="G30" i="27" s="1"/>
  <c r="BG31" i="27" s="1"/>
  <c r="J65" i="27" l="1"/>
  <c r="E33" i="27"/>
  <c r="E35" i="27" s="1"/>
  <c r="F35" i="27" s="1"/>
  <c r="G35" i="27" s="1"/>
  <c r="BG36" i="27" s="1"/>
  <c r="E32" i="27"/>
  <c r="F28" i="27"/>
  <c r="J63" i="27" s="1"/>
  <c r="F29" i="27"/>
  <c r="J52" i="27" s="1"/>
  <c r="J57" i="27"/>
  <c r="F33" i="27" l="1"/>
  <c r="G33" i="27" s="1"/>
  <c r="BG34" i="27" s="1"/>
  <c r="E37" i="27"/>
  <c r="E39" i="27" s="1"/>
  <c r="F32" i="27"/>
  <c r="G32" i="27" s="1"/>
  <c r="BG33" i="27" s="1"/>
  <c r="E34" i="27"/>
  <c r="F37" i="27" l="1"/>
  <c r="G37" i="27" s="1"/>
  <c r="BG38" i="27" s="1"/>
  <c r="E41" i="27"/>
  <c r="F39" i="27"/>
  <c r="G39" i="27" s="1"/>
  <c r="BG40" i="27" s="1"/>
  <c r="F34" i="27"/>
  <c r="G34" i="27" s="1"/>
  <c r="BG35" i="27" s="1"/>
  <c r="E36" i="27"/>
  <c r="E43" i="27" l="1"/>
  <c r="F41" i="27"/>
  <c r="G41" i="27" s="1"/>
  <c r="BG42" i="27" s="1"/>
  <c r="F36" i="27"/>
  <c r="G36" i="27" s="1"/>
  <c r="BG37" i="27" s="1"/>
  <c r="E38" i="27"/>
  <c r="E45" i="27" l="1"/>
  <c r="F43" i="27"/>
  <c r="G43" i="27" s="1"/>
  <c r="BG44" i="27" s="1"/>
  <c r="F38" i="27"/>
  <c r="G38" i="27" s="1"/>
  <c r="BG39" i="27" s="1"/>
  <c r="E40" i="27"/>
  <c r="E47" i="27" l="1"/>
  <c r="F45" i="27"/>
  <c r="G45" i="27" s="1"/>
  <c r="BG46" i="27" s="1"/>
  <c r="F40" i="27"/>
  <c r="G40" i="27" s="1"/>
  <c r="BG41" i="27" s="1"/>
  <c r="E42" i="27"/>
  <c r="F47" i="27" l="1"/>
  <c r="G47" i="27" s="1"/>
  <c r="BG48" i="27" s="1"/>
  <c r="E49" i="27"/>
  <c r="F42" i="27"/>
  <c r="G42" i="27" s="1"/>
  <c r="BG43" i="27" s="1"/>
  <c r="E44" i="27"/>
  <c r="E51" i="27" l="1"/>
  <c r="F49" i="27"/>
  <c r="G49" i="27" s="1"/>
  <c r="BG50" i="27" s="1"/>
  <c r="F44" i="27"/>
  <c r="G44" i="27" s="1"/>
  <c r="BG45" i="27" s="1"/>
  <c r="E46" i="27"/>
  <c r="F51" i="27" l="1"/>
  <c r="G51" i="27" s="1"/>
  <c r="BG52" i="27" s="1"/>
  <c r="E53" i="27"/>
  <c r="E48" i="27"/>
  <c r="F46" i="27"/>
  <c r="G46" i="27" s="1"/>
  <c r="BG47" i="27" s="1"/>
  <c r="E55" i="27" l="1"/>
  <c r="F53" i="27"/>
  <c r="G53" i="27" s="1"/>
  <c r="BG54" i="27" s="1"/>
  <c r="E50" i="27"/>
  <c r="F48" i="27"/>
  <c r="G48" i="27" s="1"/>
  <c r="BG49" i="27" s="1"/>
  <c r="E57" i="27" l="1"/>
  <c r="F55" i="27"/>
  <c r="G55" i="27" s="1"/>
  <c r="BG56" i="27" s="1"/>
  <c r="F50" i="27"/>
  <c r="G50" i="27" s="1"/>
  <c r="BG51" i="27" s="1"/>
  <c r="E52" i="27"/>
  <c r="E59" i="27" l="1"/>
  <c r="F57" i="27"/>
  <c r="G57" i="27" s="1"/>
  <c r="BG58" i="27" s="1"/>
  <c r="E54" i="27"/>
  <c r="F52" i="27"/>
  <c r="G52" i="27" s="1"/>
  <c r="BG53" i="27" s="1"/>
  <c r="E61" i="27" l="1"/>
  <c r="F59" i="27"/>
  <c r="G59" i="27" s="1"/>
  <c r="BG60" i="27" s="1"/>
  <c r="E56" i="27"/>
  <c r="F54" i="27"/>
  <c r="G54" i="27" s="1"/>
  <c r="BG55" i="27" s="1"/>
  <c r="E63" i="27" l="1"/>
  <c r="F61" i="27"/>
  <c r="G61" i="27" s="1"/>
  <c r="BG62" i="27" s="1"/>
  <c r="F56" i="27"/>
  <c r="G56" i="27" s="1"/>
  <c r="BG57" i="27" s="1"/>
  <c r="E58" i="27"/>
  <c r="F63" i="27" l="1"/>
  <c r="G63" i="27" s="1"/>
  <c r="BG64" i="27" s="1"/>
  <c r="E65" i="27"/>
  <c r="E60" i="27"/>
  <c r="F58" i="27"/>
  <c r="G58" i="27" s="1"/>
  <c r="BG59" i="27" s="1"/>
  <c r="E67" i="27" l="1"/>
  <c r="F65" i="27"/>
  <c r="G65" i="27" s="1"/>
  <c r="BG66" i="27" s="1"/>
  <c r="F60" i="27"/>
  <c r="G60" i="27" s="1"/>
  <c r="BG61" i="27" s="1"/>
  <c r="E62" i="27"/>
  <c r="F67" i="27" l="1"/>
  <c r="G67" i="27" s="1"/>
  <c r="BG68" i="27" s="1"/>
  <c r="E69" i="27"/>
  <c r="E64" i="27"/>
  <c r="F62" i="27"/>
  <c r="G62" i="27" s="1"/>
  <c r="BG63" i="27" s="1"/>
  <c r="F69" i="27" l="1"/>
  <c r="G69" i="27" s="1"/>
  <c r="BG70" i="27" s="1"/>
  <c r="E71" i="27"/>
  <c r="F64" i="27"/>
  <c r="G64" i="27" s="1"/>
  <c r="BG65" i="27" s="1"/>
  <c r="E66" i="27"/>
  <c r="E73" i="27" l="1"/>
  <c r="F71" i="27"/>
  <c r="G71" i="27" s="1"/>
  <c r="BG72" i="27" s="1"/>
  <c r="E68" i="27"/>
  <c r="F66" i="27"/>
  <c r="G66" i="27" s="1"/>
  <c r="BG67" i="27" s="1"/>
  <c r="E75" i="27" l="1"/>
  <c r="F73" i="27"/>
  <c r="G73" i="27" s="1"/>
  <c r="BG74" i="27" s="1"/>
  <c r="E70" i="27"/>
  <c r="F68" i="27"/>
  <c r="G68" i="27" s="1"/>
  <c r="BG69" i="27" s="1"/>
  <c r="E77" i="27" l="1"/>
  <c r="F75" i="27"/>
  <c r="G75" i="27" s="1"/>
  <c r="BG76" i="27" s="1"/>
  <c r="E72" i="27"/>
  <c r="F70" i="27"/>
  <c r="G70" i="27" s="1"/>
  <c r="BG71" i="27" s="1"/>
  <c r="E79" i="27" l="1"/>
  <c r="F79" i="27" s="1"/>
  <c r="G79" i="27" s="1"/>
  <c r="BG80" i="27" s="1"/>
  <c r="F77" i="27"/>
  <c r="G77" i="27" s="1"/>
  <c r="BG78" i="27" s="1"/>
  <c r="E74" i="27"/>
  <c r="F72" i="27"/>
  <c r="G72" i="27" s="1"/>
  <c r="BG73" i="27" s="1"/>
  <c r="E76" i="27" l="1"/>
  <c r="F74" i="27"/>
  <c r="G74" i="27" s="1"/>
  <c r="BG75" i="27" s="1"/>
  <c r="E78" i="27" l="1"/>
  <c r="F76" i="27"/>
  <c r="G76" i="27" s="1"/>
  <c r="BG77" i="27" s="1"/>
  <c r="E80" i="27" l="1"/>
  <c r="F80" i="27" s="1"/>
  <c r="G80" i="27" s="1"/>
  <c r="F78" i="27"/>
  <c r="G78" i="27" s="1"/>
  <c r="BG79" i="27" s="1"/>
  <c r="X31" i="27" s="1"/>
  <c r="BI30" i="27" s="1"/>
  <c r="X33" i="27" l="1"/>
  <c r="BI32" i="27" s="1"/>
  <c r="X32" i="27"/>
  <c r="BI31" i="27" s="1"/>
  <c r="H15" i="27" s="1" a="1"/>
  <c r="Z52" i="27" a="1"/>
  <c r="Z52" i="27" s="1"/>
  <c r="H15" i="27" l="1"/>
  <c r="T22" i="2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<sst xmlns="http://schemas.openxmlformats.org/spreadsheetml/2006/main" count="87" uniqueCount="28">
  <si>
    <t>výška lamely</t>
  </si>
  <si>
    <t>výška prvej diery</t>
  </si>
  <si>
    <t>ku dalsej diere</t>
  </si>
  <si>
    <t>konštanty</t>
  </si>
  <si>
    <t>maximálne prekrytie</t>
  </si>
  <si>
    <t>Lamela</t>
  </si>
  <si>
    <t>[mm]</t>
  </si>
  <si>
    <t>Kód</t>
  </si>
  <si>
    <t>E1-3S4.2x19</t>
  </si>
  <si>
    <t>E1-4S4.2x19</t>
  </si>
  <si>
    <t>Pre „U“ profil</t>
  </si>
  <si>
    <t>Pre „UT“ profil</t>
  </si>
  <si>
    <t>Profil</t>
  </si>
  <si>
    <t>konštanty profil</t>
  </si>
  <si>
    <t>konstanty j10016</t>
  </si>
  <si>
    <t>V1</t>
  </si>
  <si>
    <t>V2</t>
  </si>
  <si>
    <t>ku dalsej diere stred</t>
  </si>
  <si>
    <t>konstanty 2016</t>
  </si>
  <si>
    <t>Hodnota rozstupov lamiel</t>
  </si>
  <si>
    <t>Hodnota medzery od hrany "UT" profilu</t>
  </si>
  <si>
    <t>Dĺžka "UT profilu"
 / 
Výška poľa</t>
  </si>
  <si>
    <t>pre</t>
  </si>
  <si>
    <t>V  "UT" profile začíname profilom</t>
  </si>
  <si>
    <t>Požadovaná výšku "UT" profilu</t>
  </si>
  <si>
    <t>Vypočítané hodnoty výšky"UT" profilu</t>
  </si>
  <si>
    <t>Diery v drážke</t>
  </si>
  <si>
    <t>Počet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</si>
</sst>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2"/>
      <name val="Calibri"/>
      <family val="2"/>
      <charset val="238"/>
      <scheme val="minor"/>
    </font>
    <font>
      <b/>
      <sz val="25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1883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 style="thick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1" fillId="4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Protection="1">
      <protection hidden="1"/>
    </xf>
    <xf numFmtId="0" fontId="1" fillId="0" borderId="17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0" fontId="2" fillId="0" borderId="15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2" fontId="0" fillId="0" borderId="0" xfId="0" applyNumberFormat="1"/>
    <xf numFmtId="0" fontId="1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right" vertical="center"/>
      <protection hidden="1"/>
    </xf>
    <xf numFmtId="2" fontId="2" fillId="2" borderId="1" xfId="0" applyNumberFormat="1" applyFont="1" applyFill="1" applyBorder="1" applyAlignment="1" applyProtection="1">
      <alignment horizontal="left"/>
      <protection hidden="1"/>
    </xf>
    <xf numFmtId="0" fontId="5" fillId="0" borderId="0" xfId="0" applyFont="1"/>
    <xf numFmtId="1" fontId="0" fillId="0" borderId="0" xfId="0" applyNumberFormat="1"/>
    <xf numFmtId="1" fontId="5" fillId="0" borderId="0" xfId="0" applyNumberFormat="1" applyFont="1"/>
    <xf numFmtId="0" fontId="1" fillId="0" borderId="11" xfId="0" applyFont="1" applyBorder="1" applyAlignment="1" applyProtection="1">
      <alignment horizontal="right"/>
      <protection hidden="1"/>
    </xf>
    <xf numFmtId="0" fontId="1" fillId="0" borderId="11" xfId="0" applyFont="1" applyBorder="1" applyAlignment="1" applyProtection="1">
      <alignment horizontal="right" vertical="center"/>
      <protection hidden="1"/>
    </xf>
    <xf numFmtId="0" fontId="1" fillId="0" borderId="12" xfId="0" applyFont="1" applyBorder="1" applyAlignment="1" applyProtection="1">
      <alignment horizontal="right"/>
      <protection hidden="1"/>
    </xf>
    <xf numFmtId="1" fontId="1" fillId="7" borderId="3" xfId="0" applyNumberFormat="1" applyFont="1" applyFill="1" applyBorder="1" applyAlignment="1" applyProtection="1">
      <alignment horizontal="center" vertical="center"/>
      <protection hidden="1"/>
    </xf>
    <xf numFmtId="1" fontId="1" fillId="7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3" fillId="0" borderId="0" xfId="0" applyFont="1" applyProtection="1">
      <protection hidden="1"/>
    </xf>
    <xf numFmtId="0" fontId="7" fillId="0" borderId="0" xfId="0" applyFont="1" applyAlignment="1">
      <alignment vertical="center"/>
    </xf>
    <xf numFmtId="0" fontId="7" fillId="0" borderId="19" xfId="0" applyFont="1" applyBorder="1" applyAlignment="1">
      <alignment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1" fillId="0" borderId="0" xfId="0" applyNumberFormat="1" applyFont="1" applyProtection="1">
      <protection hidden="1"/>
    </xf>
    <xf numFmtId="1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1" fontId="4" fillId="0" borderId="0" xfId="0" applyNumberFormat="1" applyFont="1" applyAlignment="1" applyProtection="1">
      <alignment horizontal="center" vertical="center"/>
      <protection hidden="1"/>
    </xf>
    <xf numFmtId="0" fontId="0" fillId="8" borderId="0" xfId="0" applyFill="1"/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1" fontId="7" fillId="0" borderId="18" xfId="0" applyNumberFormat="1" applyFont="1" applyBorder="1" applyAlignment="1" applyProtection="1">
      <alignment vertical="center"/>
      <protection hidden="1"/>
    </xf>
    <xf numFmtId="0" fontId="7" fillId="0" borderId="10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4" fillId="5" borderId="24" xfId="0" applyFont="1" applyFill="1" applyBorder="1" applyAlignment="1" applyProtection="1">
      <alignment vertical="center"/>
      <protection hidden="1"/>
    </xf>
    <xf numFmtId="0" fontId="8" fillId="0" borderId="0" xfId="0" applyFont="1" applyAlignment="1">
      <alignment vertical="center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0" fontId="2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5" xfId="0" applyFont="1" applyFill="1" applyBorder="1" applyAlignment="1" applyProtection="1">
      <alignment horizontal="center" vertical="center" wrapText="1"/>
      <protection hidden="1"/>
    </xf>
    <xf numFmtId="0" fontId="2" fillId="5" borderId="16" xfId="0" applyFont="1" applyFill="1" applyBorder="1" applyAlignment="1" applyProtection="1">
      <alignment horizontal="center" vertical="center" wrapText="1"/>
      <protection hidden="1"/>
    </xf>
    <xf numFmtId="0" fontId="2" fillId="5" borderId="6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" fillId="5" borderId="20" xfId="0" applyFont="1" applyFill="1" applyBorder="1" applyAlignment="1" applyProtection="1">
      <alignment horizontal="center" vertical="center"/>
      <protection hidden="1"/>
    </xf>
    <xf numFmtId="0" fontId="4" fillId="5" borderId="21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6" fillId="6" borderId="2" xfId="0" applyFont="1" applyFill="1" applyBorder="1" applyAlignment="1" applyProtection="1">
      <alignment horizontal="center" vertical="center"/>
      <protection hidden="1"/>
    </xf>
    <xf numFmtId="0" fontId="4" fillId="0" borderId="2" xfId="0" applyFont="1" applyBorder="1" applyAlignment="1">
      <alignment horizontal="center" vertical="center"/>
    </xf>
    <xf numFmtId="1" fontId="7" fillId="0" borderId="9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>
      <alignment horizontal="center" vertical="center"/>
    </xf>
  </cellXfs>
  <cellStyles count="1">
    <cellStyle name="Normálna" xfId="0" builtinId="0"/>
  </cellStyles>
  <dxfs count="3">
    <dxf>
      <font>
        <strike/>
      </font>
      <fill>
        <patternFill>
          <bgColor theme="0"/>
        </patternFill>
      </fill>
    </dxf>
    <dxf>
      <font>
        <strike/>
      </font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B050"/>
      <color rgb="FF92D050"/>
      <color rgb="FF01883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sv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4</xdr:row>
      <xdr:rowOff>41672</xdr:rowOff>
    </xdr:from>
    <xdr:to>
      <xdr:col>10</xdr:col>
      <xdr:colOff>438150</xdr:colOff>
      <xdr:row>4</xdr:row>
      <xdr:rowOff>180975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id="{5619BCB5-64D2-454E-BA78-65E18A55EF0E}"/>
            </a:ext>
          </a:extLst>
        </xdr:cNvPr>
        <xdr:cNvCxnSpPr/>
      </xdr:nvCxnSpPr>
      <xdr:spPr>
        <a:xfrm>
          <a:off x="5566172" y="571500"/>
          <a:ext cx="997744" cy="139303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11906</xdr:colOff>
      <xdr:row>5</xdr:row>
      <xdr:rowOff>131152</xdr:rowOff>
    </xdr:from>
    <xdr:to>
      <xdr:col>10</xdr:col>
      <xdr:colOff>446210</xdr:colOff>
      <xdr:row>5</xdr:row>
      <xdr:rowOff>202406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id="{5550A6E8-BF30-4AF8-8C58-9497162660A4}"/>
            </a:ext>
          </a:extLst>
        </xdr:cNvPr>
        <xdr:cNvCxnSpPr/>
      </xdr:nvCxnSpPr>
      <xdr:spPr>
        <a:xfrm flipV="1">
          <a:off x="5530453" y="881246"/>
          <a:ext cx="1041523" cy="71254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509668</xdr:colOff>
      <xdr:row>4</xdr:row>
      <xdr:rowOff>39449</xdr:rowOff>
    </xdr:from>
    <xdr:to>
      <xdr:col>13</xdr:col>
      <xdr:colOff>726281</xdr:colOff>
      <xdr:row>7</xdr:row>
      <xdr:rowOff>126791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0A62C035-D0CE-4CBB-B2D4-30509B838E60}"/>
            </a:ext>
          </a:extLst>
        </xdr:cNvPr>
        <xdr:cNvSpPr txBox="1"/>
      </xdr:nvSpPr>
      <xdr:spPr>
        <a:xfrm>
          <a:off x="6635434" y="569277"/>
          <a:ext cx="2502613" cy="7243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>
              <a:solidFill>
                <a:srgbClr val="FF0000"/>
              </a:solidFill>
            </a:rPr>
            <a:t>Doplňte</a:t>
          </a:r>
          <a:r>
            <a:rPr lang="sk-SK" sz="2200" b="1" baseline="0">
              <a:solidFill>
                <a:srgbClr val="FF0000"/>
              </a:solidFill>
            </a:rPr>
            <a:t> hodnoty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12</xdr:col>
      <xdr:colOff>127967</xdr:colOff>
      <xdr:row>83</xdr:row>
      <xdr:rowOff>41030</xdr:rowOff>
    </xdr:from>
    <xdr:to>
      <xdr:col>17</xdr:col>
      <xdr:colOff>1097217</xdr:colOff>
      <xdr:row>94</xdr:row>
      <xdr:rowOff>25281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9D4BDC5-C756-4E45-9EEC-A0E66E200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8917" y="13652255"/>
          <a:ext cx="8741650" cy="2079751"/>
        </a:xfrm>
        <a:prstGeom prst="rect">
          <a:avLst/>
        </a:prstGeom>
      </xdr:spPr>
    </xdr:pic>
    <xdr:clientData/>
  </xdr:twoCellAnchor>
  <xdr:twoCellAnchor editAs="oneCell">
    <xdr:from>
      <xdr:col>6</xdr:col>
      <xdr:colOff>202224</xdr:colOff>
      <xdr:row>87</xdr:row>
      <xdr:rowOff>16981</xdr:rowOff>
    </xdr:from>
    <xdr:to>
      <xdr:col>9</xdr:col>
      <xdr:colOff>568037</xdr:colOff>
      <xdr:row>93</xdr:row>
      <xdr:rowOff>2928</xdr:rowOff>
    </xdr:to>
    <xdr:pic>
      <xdr:nvPicPr>
        <xdr:cNvPr id="11" name="Grafický objekt 10">
          <a:extLst>
            <a:ext uri="{FF2B5EF4-FFF2-40B4-BE49-F238E27FC236}">
              <a16:creationId xmlns:a16="http://schemas.microsoft.com/office/drawing/2014/main" id="{C999C774-6731-4EA8-AD35-24747CDAE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583599" y="14390206"/>
          <a:ext cx="2489686" cy="112894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86</xdr:row>
      <xdr:rowOff>110300</xdr:rowOff>
    </xdr:from>
    <xdr:to>
      <xdr:col>5</xdr:col>
      <xdr:colOff>592473</xdr:colOff>
      <xdr:row>93</xdr:row>
      <xdr:rowOff>145806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B67C3109-CE85-424F-9987-AEF7D1DB1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4293025"/>
          <a:ext cx="2602248" cy="1369006"/>
        </a:xfrm>
        <a:prstGeom prst="rect">
          <a:avLst/>
        </a:prstGeom>
      </xdr:spPr>
    </xdr:pic>
    <xdr:clientData/>
  </xdr:twoCellAnchor>
  <xdr:twoCellAnchor>
    <xdr:from>
      <xdr:col>14</xdr:col>
      <xdr:colOff>76792</xdr:colOff>
      <xdr:row>3</xdr:row>
      <xdr:rowOff>91999</xdr:rowOff>
    </xdr:from>
    <xdr:to>
      <xdr:col>16</xdr:col>
      <xdr:colOff>695325</xdr:colOff>
      <xdr:row>34</xdr:row>
      <xdr:rowOff>171450</xdr:rowOff>
    </xdr:to>
    <xdr:sp macro="" textlink="">
      <xdr:nvSpPr>
        <xdr:cNvPr id="13" name="BlokTextu 12">
          <a:extLst>
            <a:ext uri="{FF2B5EF4-FFF2-40B4-BE49-F238E27FC236}">
              <a16:creationId xmlns:a16="http://schemas.microsoft.com/office/drawing/2014/main" id="{D1013AD7-54AA-4D17-A712-0C0A7E642E96}"/>
            </a:ext>
          </a:extLst>
        </xdr:cNvPr>
        <xdr:cNvSpPr txBox="1"/>
      </xdr:nvSpPr>
      <xdr:spPr>
        <a:xfrm>
          <a:off x="9354142" y="415849"/>
          <a:ext cx="4923833" cy="6013526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 vypočítanie rozostupov dier pre montáž lamiel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AL-J2016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doplníme do tabuľky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"Hodnota rozstupov lamiel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Hodnota medzery od hrany "UT" profilu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endParaRPr lang="sk-SK" sz="15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zadaní hodnôt vidíme v tabuľke vypočítané hodnoty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rozstupov dier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[mm].</a:t>
          </a:r>
        </a:p>
        <a:p>
          <a:pPr eaLnBrk="1" fontAlgn="auto" latinLnBrk="0" hangingPunct="1"/>
          <a:endParaRPr lang="sk-SK" sz="1500">
            <a:effectLst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 výplni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 a AL-J2016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 značenie otvorov a uchytenie lamiel na profily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použijeme </a:t>
          </a:r>
          <a:r>
            <a:rPr lang="sk-SK" sz="15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strednú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drážku, na ktorú značíme diery podľa hodnôt z tabuľky na zvolený počet lamiel a výšku profilov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 tabuľky vyberieme vypočítané hodnoty zo stĺpca "Drážka" a postupne podľa hodnôt značíme diery v príslušnej drážke. Diery značíme od začiatku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alebo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profilu. </a:t>
          </a:r>
          <a:endParaRPr lang="sk-SK" sz="1500">
            <a:effectLst/>
          </a:endParaRPr>
        </a:p>
      </xdr:txBody>
    </xdr:sp>
    <xdr:clientData/>
  </xdr:twoCellAnchor>
  <xdr:twoCellAnchor>
    <xdr:from>
      <xdr:col>16</xdr:col>
      <xdr:colOff>1438275</xdr:colOff>
      <xdr:row>3</xdr:row>
      <xdr:rowOff>115765</xdr:rowOff>
    </xdr:from>
    <xdr:to>
      <xdr:col>20</xdr:col>
      <xdr:colOff>800100</xdr:colOff>
      <xdr:row>10</xdr:row>
      <xdr:rowOff>28575</xdr:rowOff>
    </xdr:to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70B40C7D-D8E3-4488-81B4-735F571D4C07}"/>
            </a:ext>
          </a:extLst>
        </xdr:cNvPr>
        <xdr:cNvSpPr txBox="1"/>
      </xdr:nvSpPr>
      <xdr:spPr>
        <a:xfrm>
          <a:off x="15020925" y="439615"/>
          <a:ext cx="6115050" cy="1246310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Pri montáži lamiel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AL-J10016 a </a:t>
          </a:r>
          <a:r>
            <a:rPr kumimoji="0" lang="sk-SK" sz="1500" b="1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AL-J2016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nie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je potrebné počas značenia dier rozlišovať pravý a ľavý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profil.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20</xdr:col>
      <xdr:colOff>171451</xdr:colOff>
      <xdr:row>15</xdr:row>
      <xdr:rowOff>85725</xdr:rowOff>
    </xdr:from>
    <xdr:to>
      <xdr:col>20</xdr:col>
      <xdr:colOff>1247167</xdr:colOff>
      <xdr:row>16</xdr:row>
      <xdr:rowOff>326092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DACBFB99-A3B1-46C9-B126-6C7B676EB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5544801" y="5810250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19</xdr:col>
      <xdr:colOff>104775</xdr:colOff>
      <xdr:row>15</xdr:row>
      <xdr:rowOff>28575</xdr:rowOff>
    </xdr:from>
    <xdr:to>
      <xdr:col>19</xdr:col>
      <xdr:colOff>1187450</xdr:colOff>
      <xdr:row>16</xdr:row>
      <xdr:rowOff>364191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9DD0B2DD-B90A-4AEE-B660-D9A4DB20B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3563600" y="5753100"/>
          <a:ext cx="1082675" cy="752475"/>
        </a:xfrm>
        <a:prstGeom prst="rect">
          <a:avLst/>
        </a:prstGeom>
      </xdr:spPr>
    </xdr:pic>
    <xdr:clientData/>
  </xdr:twoCellAnchor>
  <xdr:twoCellAnchor>
    <xdr:from>
      <xdr:col>7</xdr:col>
      <xdr:colOff>527538</xdr:colOff>
      <xdr:row>64</xdr:row>
      <xdr:rowOff>117763</xdr:rowOff>
    </xdr:from>
    <xdr:to>
      <xdr:col>9</xdr:col>
      <xdr:colOff>385929</xdr:colOff>
      <xdr:row>64</xdr:row>
      <xdr:rowOff>117763</xdr:rowOff>
    </xdr:to>
    <xdr:cxnSp macro="">
      <xdr:nvCxnSpPr>
        <xdr:cNvPr id="17" name="Rovná spojovacia šípka 16">
          <a:extLst>
            <a:ext uri="{FF2B5EF4-FFF2-40B4-BE49-F238E27FC236}">
              <a16:creationId xmlns:a16="http://schemas.microsoft.com/office/drawing/2014/main" id="{17128BB1-8264-4769-9FEC-80D720EAC5CF}"/>
            </a:ext>
          </a:extLst>
        </xdr:cNvPr>
        <xdr:cNvCxnSpPr/>
      </xdr:nvCxnSpPr>
      <xdr:spPr>
        <a:xfrm>
          <a:off x="5194788" y="9490363"/>
          <a:ext cx="572766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27</xdr:row>
      <xdr:rowOff>44035</xdr:rowOff>
    </xdr:from>
    <xdr:to>
      <xdr:col>7</xdr:col>
      <xdr:colOff>535021</xdr:colOff>
      <xdr:row>27</xdr:row>
      <xdr:rowOff>44035</xdr:rowOff>
    </xdr:to>
    <xdr:cxnSp macro="">
      <xdr:nvCxnSpPr>
        <xdr:cNvPr id="18" name="Rovná spojnica 17">
          <a:extLst>
            <a:ext uri="{FF2B5EF4-FFF2-40B4-BE49-F238E27FC236}">
              <a16:creationId xmlns:a16="http://schemas.microsoft.com/office/drawing/2014/main" id="{97E3D9DD-FBE6-4D19-B917-A53F56EAD036}"/>
            </a:ext>
          </a:extLst>
        </xdr:cNvPr>
        <xdr:cNvCxnSpPr/>
      </xdr:nvCxnSpPr>
      <xdr:spPr>
        <a:xfrm>
          <a:off x="2071321" y="2872960"/>
          <a:ext cx="3130950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536573</xdr:colOff>
      <xdr:row>27</xdr:row>
      <xdr:rowOff>38100</xdr:rowOff>
    </xdr:from>
    <xdr:to>
      <xdr:col>7</xdr:col>
      <xdr:colOff>536573</xdr:colOff>
      <xdr:row>64</xdr:row>
      <xdr:rowOff>111424</xdr:rowOff>
    </xdr:to>
    <xdr:cxnSp macro="">
      <xdr:nvCxnSpPr>
        <xdr:cNvPr id="19" name="Rovná spojnica 18">
          <a:extLst>
            <a:ext uri="{FF2B5EF4-FFF2-40B4-BE49-F238E27FC236}">
              <a16:creationId xmlns:a16="http://schemas.microsoft.com/office/drawing/2014/main" id="{AF880CCA-7E0C-49F7-AA22-A6AC98535E4A}"/>
            </a:ext>
          </a:extLst>
        </xdr:cNvPr>
        <xdr:cNvCxnSpPr/>
      </xdr:nvCxnSpPr>
      <xdr:spPr>
        <a:xfrm flipV="1">
          <a:off x="5209215" y="2870440"/>
          <a:ext cx="0" cy="7197305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21772</xdr:colOff>
      <xdr:row>62</xdr:row>
      <xdr:rowOff>141143</xdr:rowOff>
    </xdr:from>
    <xdr:to>
      <xdr:col>9</xdr:col>
      <xdr:colOff>339587</xdr:colOff>
      <xdr:row>62</xdr:row>
      <xdr:rowOff>141143</xdr:rowOff>
    </xdr:to>
    <xdr:cxnSp macro="">
      <xdr:nvCxnSpPr>
        <xdr:cNvPr id="20" name="Rovná spojovacia šípka 19">
          <a:extLst>
            <a:ext uri="{FF2B5EF4-FFF2-40B4-BE49-F238E27FC236}">
              <a16:creationId xmlns:a16="http://schemas.microsoft.com/office/drawing/2014/main" id="{09336FA2-A431-46D8-8B26-2FB85EADCF81}"/>
            </a:ext>
          </a:extLst>
        </xdr:cNvPr>
        <xdr:cNvCxnSpPr/>
      </xdr:nvCxnSpPr>
      <xdr:spPr>
        <a:xfrm>
          <a:off x="5405468" y="8531426"/>
          <a:ext cx="317815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5</xdr:col>
      <xdr:colOff>776654</xdr:colOff>
      <xdr:row>27</xdr:row>
      <xdr:rowOff>136129</xdr:rowOff>
    </xdr:from>
    <xdr:to>
      <xdr:col>9</xdr:col>
      <xdr:colOff>24319</xdr:colOff>
      <xdr:row>27</xdr:row>
      <xdr:rowOff>136129</xdr:rowOff>
    </xdr:to>
    <xdr:cxnSp macro="">
      <xdr:nvCxnSpPr>
        <xdr:cNvPr id="21" name="Rovná spojnica 20">
          <a:extLst>
            <a:ext uri="{FF2B5EF4-FFF2-40B4-BE49-F238E27FC236}">
              <a16:creationId xmlns:a16="http://schemas.microsoft.com/office/drawing/2014/main" id="{1D764A49-3E90-4C1E-B7C8-63566490A151}"/>
            </a:ext>
          </a:extLst>
        </xdr:cNvPr>
        <xdr:cNvCxnSpPr/>
      </xdr:nvCxnSpPr>
      <xdr:spPr>
        <a:xfrm>
          <a:off x="3034079" y="2965054"/>
          <a:ext cx="2371865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15954</xdr:colOff>
      <xdr:row>27</xdr:row>
      <xdr:rowOff>142875</xdr:rowOff>
    </xdr:from>
    <xdr:to>
      <xdr:col>9</xdr:col>
      <xdr:colOff>15954</xdr:colOff>
      <xdr:row>62</xdr:row>
      <xdr:rowOff>150962</xdr:rowOff>
    </xdr:to>
    <xdr:cxnSp macro="">
      <xdr:nvCxnSpPr>
        <xdr:cNvPr id="22" name="Rovná spojnica 21">
          <a:extLst>
            <a:ext uri="{FF2B5EF4-FFF2-40B4-BE49-F238E27FC236}">
              <a16:creationId xmlns:a16="http://schemas.microsoft.com/office/drawing/2014/main" id="{0D77C60A-1D91-4B41-A35D-054F74CD49E5}"/>
            </a:ext>
          </a:extLst>
        </xdr:cNvPr>
        <xdr:cNvCxnSpPr/>
      </xdr:nvCxnSpPr>
      <xdr:spPr>
        <a:xfrm flipV="1">
          <a:off x="5403869" y="2975215"/>
          <a:ext cx="0" cy="6751068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1003789</xdr:colOff>
      <xdr:row>28</xdr:row>
      <xdr:rowOff>36131</xdr:rowOff>
    </xdr:from>
    <xdr:to>
      <xdr:col>9</xdr:col>
      <xdr:colOff>205154</xdr:colOff>
      <xdr:row>28</xdr:row>
      <xdr:rowOff>36131</xdr:rowOff>
    </xdr:to>
    <xdr:cxnSp macro="">
      <xdr:nvCxnSpPr>
        <xdr:cNvPr id="23" name="Rovná spojnica 22">
          <a:extLst>
            <a:ext uri="{FF2B5EF4-FFF2-40B4-BE49-F238E27FC236}">
              <a16:creationId xmlns:a16="http://schemas.microsoft.com/office/drawing/2014/main" id="{AB7A5B50-CACE-41AF-9373-670AA16F8FCC}"/>
            </a:ext>
          </a:extLst>
        </xdr:cNvPr>
        <xdr:cNvCxnSpPr/>
      </xdr:nvCxnSpPr>
      <xdr:spPr>
        <a:xfrm>
          <a:off x="3261214" y="3055556"/>
          <a:ext cx="2325565" cy="0"/>
        </a:xfrm>
        <a:prstGeom prst="line">
          <a:avLst/>
        </a:prstGeom>
        <a:ln w="19050">
          <a:solidFill>
            <a:srgbClr val="00B05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204033</xdr:colOff>
      <xdr:row>28</xdr:row>
      <xdr:rowOff>44585</xdr:rowOff>
    </xdr:from>
    <xdr:to>
      <xdr:col>9</xdr:col>
      <xdr:colOff>204033</xdr:colOff>
      <xdr:row>51</xdr:row>
      <xdr:rowOff>104236</xdr:rowOff>
    </xdr:to>
    <xdr:cxnSp macro="">
      <xdr:nvCxnSpPr>
        <xdr:cNvPr id="24" name="Rovná spojnica 23">
          <a:extLst>
            <a:ext uri="{FF2B5EF4-FFF2-40B4-BE49-F238E27FC236}">
              <a16:creationId xmlns:a16="http://schemas.microsoft.com/office/drawing/2014/main" id="{EE249143-1F6C-4B36-8044-3D9CB7D408C2}"/>
            </a:ext>
          </a:extLst>
        </xdr:cNvPr>
        <xdr:cNvCxnSpPr/>
      </xdr:nvCxnSpPr>
      <xdr:spPr>
        <a:xfrm flipV="1">
          <a:off x="5591948" y="3067425"/>
          <a:ext cx="0" cy="4516632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197689</xdr:colOff>
      <xdr:row>51</xdr:row>
      <xdr:rowOff>106415</xdr:rowOff>
    </xdr:from>
    <xdr:to>
      <xdr:col>9</xdr:col>
      <xdr:colOff>352189</xdr:colOff>
      <xdr:row>51</xdr:row>
      <xdr:rowOff>106415</xdr:rowOff>
    </xdr:to>
    <xdr:cxnSp macro="">
      <xdr:nvCxnSpPr>
        <xdr:cNvPr id="25" name="Rovná spojovacia šípka 24">
          <a:extLst>
            <a:ext uri="{FF2B5EF4-FFF2-40B4-BE49-F238E27FC236}">
              <a16:creationId xmlns:a16="http://schemas.microsoft.com/office/drawing/2014/main" id="{C2A10C32-6EEF-4FF7-995C-A732468D13E7}"/>
            </a:ext>
          </a:extLst>
        </xdr:cNvPr>
        <xdr:cNvCxnSpPr/>
      </xdr:nvCxnSpPr>
      <xdr:spPr>
        <a:xfrm>
          <a:off x="5585604" y="7586236"/>
          <a:ext cx="154500" cy="0"/>
        </a:xfrm>
        <a:prstGeom prst="straightConnector1">
          <a:avLst/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28</xdr:row>
      <xdr:rowOff>119627</xdr:rowOff>
    </xdr:from>
    <xdr:to>
      <xdr:col>7</xdr:col>
      <xdr:colOff>328309</xdr:colOff>
      <xdr:row>28</xdr:row>
      <xdr:rowOff>119627</xdr:rowOff>
    </xdr:to>
    <xdr:cxnSp macro="">
      <xdr:nvCxnSpPr>
        <xdr:cNvPr id="26" name="Rovná spojnica 25">
          <a:extLst>
            <a:ext uri="{FF2B5EF4-FFF2-40B4-BE49-F238E27FC236}">
              <a16:creationId xmlns:a16="http://schemas.microsoft.com/office/drawing/2014/main" id="{D386D7C2-1618-444F-91AD-9AEF25364B14}"/>
            </a:ext>
          </a:extLst>
        </xdr:cNvPr>
        <xdr:cNvCxnSpPr/>
      </xdr:nvCxnSpPr>
      <xdr:spPr>
        <a:xfrm>
          <a:off x="2071321" y="3139052"/>
          <a:ext cx="2924238" cy="0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328341</xdr:colOff>
      <xdr:row>28</xdr:row>
      <xdr:rowOff>110653</xdr:rowOff>
    </xdr:from>
    <xdr:to>
      <xdr:col>7</xdr:col>
      <xdr:colOff>328341</xdr:colOff>
      <xdr:row>56</xdr:row>
      <xdr:rowOff>140179</xdr:rowOff>
    </xdr:to>
    <xdr:cxnSp macro="">
      <xdr:nvCxnSpPr>
        <xdr:cNvPr id="27" name="Rovná spojnica 26">
          <a:extLst>
            <a:ext uri="{FF2B5EF4-FFF2-40B4-BE49-F238E27FC236}">
              <a16:creationId xmlns:a16="http://schemas.microsoft.com/office/drawing/2014/main" id="{D0FB0FDF-A35B-4B28-BF8C-E80552EE921C}"/>
            </a:ext>
          </a:extLst>
        </xdr:cNvPr>
        <xdr:cNvCxnSpPr/>
      </xdr:nvCxnSpPr>
      <xdr:spPr>
        <a:xfrm flipV="1">
          <a:off x="5000983" y="3133493"/>
          <a:ext cx="0" cy="5439007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327084</xdr:colOff>
      <xdr:row>56</xdr:row>
      <xdr:rowOff>131490</xdr:rowOff>
    </xdr:from>
    <xdr:to>
      <xdr:col>9</xdr:col>
      <xdr:colOff>339587</xdr:colOff>
      <xdr:row>56</xdr:row>
      <xdr:rowOff>131490</xdr:rowOff>
    </xdr:to>
    <xdr:cxnSp macro="">
      <xdr:nvCxnSpPr>
        <xdr:cNvPr id="28" name="Rovná spojovacia šípka 27">
          <a:extLst>
            <a:ext uri="{FF2B5EF4-FFF2-40B4-BE49-F238E27FC236}">
              <a16:creationId xmlns:a16="http://schemas.microsoft.com/office/drawing/2014/main" id="{B9AA09F8-80B2-417F-BE2C-CF5521CED191}"/>
            </a:ext>
          </a:extLst>
        </xdr:cNvPr>
        <xdr:cNvCxnSpPr/>
      </xdr:nvCxnSpPr>
      <xdr:spPr>
        <a:xfrm>
          <a:off x="4999726" y="8563811"/>
          <a:ext cx="727776" cy="0"/>
        </a:xfrm>
        <a:prstGeom prst="straightConnector1">
          <a:avLst/>
        </a:prstGeom>
        <a:ln w="19050"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17</xdr:col>
      <xdr:colOff>254063</xdr:colOff>
      <xdr:row>15</xdr:row>
      <xdr:rowOff>242541</xdr:rowOff>
    </xdr:from>
    <xdr:to>
      <xdr:col>19</xdr:col>
      <xdr:colOff>1355231</xdr:colOff>
      <xdr:row>25</xdr:row>
      <xdr:rowOff>223810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4323F573-338F-4542-8CBE-8F411CC76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9387" y="3189688"/>
          <a:ext cx="4541373" cy="2491387"/>
        </a:xfrm>
        <a:prstGeom prst="rect">
          <a:avLst/>
        </a:prstGeom>
      </xdr:spPr>
    </xdr:pic>
    <xdr:clientData/>
  </xdr:twoCellAnchor>
  <xdr:twoCellAnchor>
    <xdr:from>
      <xdr:col>14</xdr:col>
      <xdr:colOff>100861</xdr:colOff>
      <xdr:row>40</xdr:row>
      <xdr:rowOff>175598</xdr:rowOff>
    </xdr:from>
    <xdr:to>
      <xdr:col>15</xdr:col>
      <xdr:colOff>479084</xdr:colOff>
      <xdr:row>42</xdr:row>
      <xdr:rowOff>149394</xdr:rowOff>
    </xdr:to>
    <xdr:sp macro="" textlink="">
      <xdr:nvSpPr>
        <xdr:cNvPr id="52" name="BlokTextu 51">
          <a:extLst>
            <a:ext uri="{FF2B5EF4-FFF2-40B4-BE49-F238E27FC236}">
              <a16:creationId xmlns:a16="http://schemas.microsoft.com/office/drawing/2014/main" id="{D5C7B5EF-DE10-4243-A35E-E073FBA1A977}"/>
            </a:ext>
          </a:extLst>
        </xdr:cNvPr>
        <xdr:cNvSpPr txBox="1"/>
      </xdr:nvSpPr>
      <xdr:spPr>
        <a:xfrm>
          <a:off x="9254386" y="5509598"/>
          <a:ext cx="3054748" cy="364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000" b="1">
              <a:solidFill>
                <a:srgbClr val="92D050"/>
              </a:solidFill>
            </a:rPr>
            <a:t>Hodnota rozstupov lamiel</a:t>
          </a:r>
        </a:p>
      </xdr:txBody>
    </xdr:sp>
    <xdr:clientData/>
  </xdr:twoCellAnchor>
  <xdr:twoCellAnchor>
    <xdr:from>
      <xdr:col>7</xdr:col>
      <xdr:colOff>721768</xdr:colOff>
      <xdr:row>3</xdr:row>
      <xdr:rowOff>142198</xdr:rowOff>
    </xdr:from>
    <xdr:to>
      <xdr:col>13</xdr:col>
      <xdr:colOff>495300</xdr:colOff>
      <xdr:row>3</xdr:row>
      <xdr:rowOff>142198</xdr:rowOff>
    </xdr:to>
    <xdr:cxnSp macro="">
      <xdr:nvCxnSpPr>
        <xdr:cNvPr id="53" name="Rovná spojnica 52">
          <a:extLst>
            <a:ext uri="{FF2B5EF4-FFF2-40B4-BE49-F238E27FC236}">
              <a16:creationId xmlns:a16="http://schemas.microsoft.com/office/drawing/2014/main" id="{4D443082-6D8A-4425-B252-04C1F60C3275}"/>
            </a:ext>
          </a:extLst>
        </xdr:cNvPr>
        <xdr:cNvCxnSpPr/>
      </xdr:nvCxnSpPr>
      <xdr:spPr>
        <a:xfrm>
          <a:off x="5402625" y="463327"/>
          <a:ext cx="3507332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478137</xdr:colOff>
      <xdr:row>3</xdr:row>
      <xdr:rowOff>157842</xdr:rowOff>
    </xdr:from>
    <xdr:to>
      <xdr:col>13</xdr:col>
      <xdr:colOff>478137</xdr:colOff>
      <xdr:row>42</xdr:row>
      <xdr:rowOff>4396</xdr:rowOff>
    </xdr:to>
    <xdr:cxnSp macro="">
      <xdr:nvCxnSpPr>
        <xdr:cNvPr id="55" name="Rovná spojnica 54">
          <a:extLst>
            <a:ext uri="{FF2B5EF4-FFF2-40B4-BE49-F238E27FC236}">
              <a16:creationId xmlns:a16="http://schemas.microsoft.com/office/drawing/2014/main" id="{95A47510-0F22-40D9-911D-00F215B56A92}"/>
            </a:ext>
          </a:extLst>
        </xdr:cNvPr>
        <xdr:cNvCxnSpPr/>
      </xdr:nvCxnSpPr>
      <xdr:spPr>
        <a:xfrm flipV="1">
          <a:off x="8892794" y="478971"/>
          <a:ext cx="0" cy="7341368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466010</xdr:colOff>
      <xdr:row>41</xdr:row>
      <xdr:rowOff>180871</xdr:rowOff>
    </xdr:from>
    <xdr:to>
      <xdr:col>14</xdr:col>
      <xdr:colOff>28903</xdr:colOff>
      <xdr:row>41</xdr:row>
      <xdr:rowOff>180871</xdr:rowOff>
    </xdr:to>
    <xdr:cxnSp macro="">
      <xdr:nvCxnSpPr>
        <xdr:cNvPr id="56" name="Rovná spojnica 55">
          <a:extLst>
            <a:ext uri="{FF2B5EF4-FFF2-40B4-BE49-F238E27FC236}">
              <a16:creationId xmlns:a16="http://schemas.microsoft.com/office/drawing/2014/main" id="{C846DDFE-C12A-4AFE-9504-A071F84AE629}"/>
            </a:ext>
          </a:extLst>
        </xdr:cNvPr>
        <xdr:cNvCxnSpPr/>
      </xdr:nvCxnSpPr>
      <xdr:spPr>
        <a:xfrm flipH="1">
          <a:off x="8743235" y="5714896"/>
          <a:ext cx="439193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55177</xdr:colOff>
      <xdr:row>62</xdr:row>
      <xdr:rowOff>123759</xdr:rowOff>
    </xdr:from>
    <xdr:to>
      <xdr:col>16</xdr:col>
      <xdr:colOff>523934</xdr:colOff>
      <xdr:row>65</xdr:row>
      <xdr:rowOff>123687</xdr:rowOff>
    </xdr:to>
    <xdr:sp macro="" textlink="">
      <xdr:nvSpPr>
        <xdr:cNvPr id="65" name="BlokTextu 64">
          <a:extLst>
            <a:ext uri="{FF2B5EF4-FFF2-40B4-BE49-F238E27FC236}">
              <a16:creationId xmlns:a16="http://schemas.microsoft.com/office/drawing/2014/main" id="{40E65C80-CAF3-44E2-96FE-81329C114313}"/>
            </a:ext>
          </a:extLst>
        </xdr:cNvPr>
        <xdr:cNvSpPr txBox="1"/>
      </xdr:nvSpPr>
      <xdr:spPr>
        <a:xfrm>
          <a:off x="9334532" y="10490970"/>
          <a:ext cx="4775060" cy="571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 b="1">
              <a:solidFill>
                <a:srgbClr val="00B050"/>
              </a:solidFill>
            </a:rPr>
            <a:t>Hodnota prvej medzery od hrany "UT" profilu</a:t>
          </a:r>
        </a:p>
      </xdr:txBody>
    </xdr:sp>
    <xdr:clientData/>
  </xdr:twoCellAnchor>
  <xdr:twoCellAnchor>
    <xdr:from>
      <xdr:col>7</xdr:col>
      <xdr:colOff>680357</xdr:colOff>
      <xdr:row>6</xdr:row>
      <xdr:rowOff>88029</xdr:rowOff>
    </xdr:from>
    <xdr:to>
      <xdr:col>13</xdr:col>
      <xdr:colOff>369570</xdr:colOff>
      <xdr:row>6</xdr:row>
      <xdr:rowOff>103474</xdr:rowOff>
    </xdr:to>
    <xdr:cxnSp macro="">
      <xdr:nvCxnSpPr>
        <xdr:cNvPr id="66" name="Rovná spojnica 65">
          <a:extLst>
            <a:ext uri="{FF2B5EF4-FFF2-40B4-BE49-F238E27FC236}">
              <a16:creationId xmlns:a16="http://schemas.microsoft.com/office/drawing/2014/main" id="{C047F74E-E8C8-406F-91E4-10A0DC2FD4EC}"/>
            </a:ext>
          </a:extLst>
        </xdr:cNvPr>
        <xdr:cNvCxnSpPr/>
      </xdr:nvCxnSpPr>
      <xdr:spPr>
        <a:xfrm flipH="1">
          <a:off x="5361214" y="1051415"/>
          <a:ext cx="3423013" cy="15445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361569</xdr:colOff>
      <xdr:row>6</xdr:row>
      <xdr:rowOff>70757</xdr:rowOff>
    </xdr:from>
    <xdr:to>
      <xdr:col>13</xdr:col>
      <xdr:colOff>361569</xdr:colOff>
      <xdr:row>63</xdr:row>
      <xdr:rowOff>147483</xdr:rowOff>
    </xdr:to>
    <xdr:cxnSp macro="">
      <xdr:nvCxnSpPr>
        <xdr:cNvPr id="67" name="Rovná spojnica 66">
          <a:extLst>
            <a:ext uri="{FF2B5EF4-FFF2-40B4-BE49-F238E27FC236}">
              <a16:creationId xmlns:a16="http://schemas.microsoft.com/office/drawing/2014/main" id="{1B1B8AC6-7891-4D46-BABF-486EB18A0EC3}"/>
            </a:ext>
          </a:extLst>
        </xdr:cNvPr>
        <xdr:cNvCxnSpPr/>
      </xdr:nvCxnSpPr>
      <xdr:spPr>
        <a:xfrm flipV="1">
          <a:off x="8768150" y="1032475"/>
          <a:ext cx="0" cy="10892210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620100</xdr:colOff>
      <xdr:row>3</xdr:row>
      <xdr:rowOff>62043</xdr:rowOff>
    </xdr:from>
    <xdr:to>
      <xdr:col>7</xdr:col>
      <xdr:colOff>767493</xdr:colOff>
      <xdr:row>4</xdr:row>
      <xdr:rowOff>637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7DE20A22-CC7F-4FD9-8D03-3DFCFFFF0859}"/>
            </a:ext>
          </a:extLst>
        </xdr:cNvPr>
        <xdr:cNvSpPr>
          <a:spLocks noChangeAspect="1"/>
        </xdr:cNvSpPr>
      </xdr:nvSpPr>
      <xdr:spPr>
        <a:xfrm>
          <a:off x="5300957" y="383172"/>
          <a:ext cx="147393" cy="150865"/>
        </a:xfrm>
        <a:prstGeom prst="ellipse">
          <a:avLst/>
        </a:prstGeom>
        <a:solidFill>
          <a:srgbClr val="92D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7</xdr:col>
      <xdr:colOff>609430</xdr:colOff>
      <xdr:row>6</xdr:row>
      <xdr:rowOff>18030</xdr:rowOff>
    </xdr:from>
    <xdr:to>
      <xdr:col>7</xdr:col>
      <xdr:colOff>757357</xdr:colOff>
      <xdr:row>6</xdr:row>
      <xdr:rowOff>166978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767A5263-DFB7-464E-A78A-3EE23C1F7838}"/>
            </a:ext>
          </a:extLst>
        </xdr:cNvPr>
        <xdr:cNvSpPr/>
      </xdr:nvSpPr>
      <xdr:spPr>
        <a:xfrm>
          <a:off x="5290287" y="981416"/>
          <a:ext cx="147927" cy="148948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8</xdr:col>
      <xdr:colOff>41046</xdr:colOff>
      <xdr:row>8</xdr:row>
      <xdr:rowOff>151961</xdr:rowOff>
    </xdr:from>
    <xdr:to>
      <xdr:col>10</xdr:col>
      <xdr:colOff>91025</xdr:colOff>
      <xdr:row>10</xdr:row>
      <xdr:rowOff>105271</xdr:rowOff>
    </xdr:to>
    <xdr:cxnSp macro="">
      <xdr:nvCxnSpPr>
        <xdr:cNvPr id="9" name="Rovná spojovacia šípka 8">
          <a:extLst>
            <a:ext uri="{FF2B5EF4-FFF2-40B4-BE49-F238E27FC236}">
              <a16:creationId xmlns:a16="http://schemas.microsoft.com/office/drawing/2014/main" id="{C83DDE95-2779-4C9B-A86A-A2D56088E118}"/>
            </a:ext>
          </a:extLst>
        </xdr:cNvPr>
        <xdr:cNvCxnSpPr>
          <a:endCxn id="38" idx="1"/>
        </xdr:cNvCxnSpPr>
      </xdr:nvCxnSpPr>
      <xdr:spPr>
        <a:xfrm>
          <a:off x="5479821" y="1533086"/>
          <a:ext cx="726254" cy="229535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91025</xdr:colOff>
      <xdr:row>7</xdr:row>
      <xdr:rowOff>124817</xdr:rowOff>
    </xdr:from>
    <xdr:to>
      <xdr:col>13</xdr:col>
      <xdr:colOff>423737</xdr:colOff>
      <xdr:row>12</xdr:row>
      <xdr:rowOff>152400</xdr:rowOff>
    </xdr:to>
    <xdr:sp macro="" textlink="">
      <xdr:nvSpPr>
        <xdr:cNvPr id="38" name="BlokTextu 37">
          <a:extLst>
            <a:ext uri="{FF2B5EF4-FFF2-40B4-BE49-F238E27FC236}">
              <a16:creationId xmlns:a16="http://schemas.microsoft.com/office/drawing/2014/main" id="{AD2BF0BA-5852-4A40-8AE0-6A25DB4BF73A}"/>
            </a:ext>
          </a:extLst>
        </xdr:cNvPr>
        <xdr:cNvSpPr txBox="1"/>
      </xdr:nvSpPr>
      <xdr:spPr>
        <a:xfrm>
          <a:off x="6206075" y="1296392"/>
          <a:ext cx="2618712" cy="932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Doplňte požadovanú</a:t>
          </a:r>
          <a:b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</a:br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 </a:t>
          </a:r>
          <a:r>
            <a:rPr lang="sk-SK" sz="2200" b="1" baseline="0">
              <a:solidFill>
                <a:srgbClr val="FF0000"/>
              </a:solidFill>
            </a:rPr>
            <a:t>výšku "UT" profilu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9</xdr:col>
      <xdr:colOff>530088</xdr:colOff>
      <xdr:row>26</xdr:row>
      <xdr:rowOff>74542</xdr:rowOff>
    </xdr:from>
    <xdr:to>
      <xdr:col>14</xdr:col>
      <xdr:colOff>96855</xdr:colOff>
      <xdr:row>66</xdr:row>
      <xdr:rowOff>187755</xdr:rowOff>
    </xdr:to>
    <xdr:pic>
      <xdr:nvPicPr>
        <xdr:cNvPr id="70" name="Grafický objekt 69">
          <a:extLst>
            <a:ext uri="{FF2B5EF4-FFF2-40B4-BE49-F238E27FC236}">
              <a16:creationId xmlns:a16="http://schemas.microsoft.com/office/drawing/2014/main" id="{71D9230F-9891-115B-05AD-10A9EE52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6038023" y="3462129"/>
          <a:ext cx="3351919" cy="7732800"/>
        </a:xfrm>
        <a:prstGeom prst="rect">
          <a:avLst/>
        </a:prstGeom>
      </xdr:spPr>
    </xdr:pic>
    <xdr:clientData/>
  </xdr:twoCellAnchor>
  <xdr:twoCellAnchor>
    <xdr:from>
      <xdr:col>11</xdr:col>
      <xdr:colOff>714375</xdr:colOff>
      <xdr:row>62</xdr:row>
      <xdr:rowOff>23813</xdr:rowOff>
    </xdr:from>
    <xdr:to>
      <xdr:col>12</xdr:col>
      <xdr:colOff>261938</xdr:colOff>
      <xdr:row>67</xdr:row>
      <xdr:rowOff>172641</xdr:rowOff>
    </xdr:to>
    <xdr:cxnSp macro="">
      <xdr:nvCxnSpPr>
        <xdr:cNvPr id="30" name="Rovná spojovacia šípka 29">
          <a:extLst>
            <a:ext uri="{FF2B5EF4-FFF2-40B4-BE49-F238E27FC236}">
              <a16:creationId xmlns:a16="http://schemas.microsoft.com/office/drawing/2014/main" id="{721E62C0-B75A-4605-A6B8-D408892AC39D}"/>
            </a:ext>
          </a:extLst>
        </xdr:cNvPr>
        <xdr:cNvCxnSpPr/>
      </xdr:nvCxnSpPr>
      <xdr:spPr>
        <a:xfrm flipV="1">
          <a:off x="7447359" y="10412016"/>
          <a:ext cx="547688" cy="110132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362564</xdr:colOff>
      <xdr:row>63</xdr:row>
      <xdr:rowOff>139429</xdr:rowOff>
    </xdr:from>
    <xdr:to>
      <xdr:col>14</xdr:col>
      <xdr:colOff>30079</xdr:colOff>
      <xdr:row>63</xdr:row>
      <xdr:rowOff>139429</xdr:rowOff>
    </xdr:to>
    <xdr:cxnSp macro="">
      <xdr:nvCxnSpPr>
        <xdr:cNvPr id="72" name="Rovná spojnica 71">
          <a:extLst>
            <a:ext uri="{FF2B5EF4-FFF2-40B4-BE49-F238E27FC236}">
              <a16:creationId xmlns:a16="http://schemas.microsoft.com/office/drawing/2014/main" id="{FDB43009-8A43-4D9E-A826-55D7CAC5710B}"/>
            </a:ext>
          </a:extLst>
        </xdr:cNvPr>
        <xdr:cNvCxnSpPr/>
      </xdr:nvCxnSpPr>
      <xdr:spPr>
        <a:xfrm flipH="1">
          <a:off x="8769145" y="11916631"/>
          <a:ext cx="543200" cy="0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136922</xdr:colOff>
      <xdr:row>63</xdr:row>
      <xdr:rowOff>130969</xdr:rowOff>
    </xdr:from>
    <xdr:to>
      <xdr:col>11</xdr:col>
      <xdr:colOff>708422</xdr:colOff>
      <xdr:row>67</xdr:row>
      <xdr:rowOff>160734</xdr:rowOff>
    </xdr:to>
    <xdr:cxnSp macro="">
      <xdr:nvCxnSpPr>
        <xdr:cNvPr id="51" name="Rovná spojovacia šípka 50">
          <a:extLst>
            <a:ext uri="{FF2B5EF4-FFF2-40B4-BE49-F238E27FC236}">
              <a16:creationId xmlns:a16="http://schemas.microsoft.com/office/drawing/2014/main" id="{37C732E5-8635-4410-8600-076494EAA17B}"/>
            </a:ext>
          </a:extLst>
        </xdr:cNvPr>
        <xdr:cNvCxnSpPr/>
      </xdr:nvCxnSpPr>
      <xdr:spPr>
        <a:xfrm flipH="1" flipV="1">
          <a:off x="6869906" y="10709672"/>
          <a:ext cx="571500" cy="79176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1057275</xdr:colOff>
      <xdr:row>29</xdr:row>
      <xdr:rowOff>180975</xdr:rowOff>
    </xdr:from>
    <xdr:to>
      <xdr:col>18</xdr:col>
      <xdr:colOff>571500</xdr:colOff>
      <xdr:row>69</xdr:row>
      <xdr:rowOff>109257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B9DD4786-A700-457B-6CCA-C59A4B8D7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4625" y="5486400"/>
          <a:ext cx="7772400" cy="7548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DE3DA-D64D-4D75-B847-313238389752}">
  <sheetPr codeName="Hárok2"/>
  <dimension ref="B1:BI84"/>
  <sheetViews>
    <sheetView showGridLines="0" tabSelected="1" zoomScaleNormal="100" workbookViewId="0">
      <selection activeCell="H4" sqref="H4:H5"/>
    </sheetView>
  </sheetViews>
  <sheetFormatPr defaultRowHeight="15" x14ac:dyDescent="0.25"/>
  <cols>
    <col min="1" max="1" width="0.85546875" customWidth="1"/>
    <col min="2" max="2" width="3" bestFit="1" customWidth="1"/>
    <col min="3" max="4" width="6.5703125" bestFit="1" customWidth="1"/>
    <col min="5" max="6" width="16.85546875" customWidth="1"/>
    <col min="7" max="7" width="19.28515625" bestFit="1" customWidth="1"/>
    <col min="8" max="8" width="11.5703125" bestFit="1" customWidth="1"/>
    <col min="9" max="9" width="1" customWidth="1"/>
    <col min="12" max="12" width="15" bestFit="1" customWidth="1"/>
    <col min="13" max="13" width="10.140625" customWidth="1"/>
    <col min="14" max="14" width="13.140625" bestFit="1" customWidth="1"/>
    <col min="15" max="15" width="40.140625" bestFit="1" customWidth="1"/>
    <col min="16" max="16" width="24.42578125" customWidth="1"/>
    <col min="17" max="17" width="28.7109375" customWidth="1"/>
    <col min="18" max="18" width="30.5703125" customWidth="1"/>
    <col min="19" max="19" width="21" customWidth="1"/>
    <col min="20" max="21" width="24.42578125" customWidth="1"/>
    <col min="22" max="22" width="12.7109375" customWidth="1"/>
    <col min="23" max="23" width="24.42578125" hidden="1" customWidth="1"/>
    <col min="24" max="24" width="0" hidden="1" customWidth="1"/>
    <col min="25" max="25" width="13.85546875" hidden="1" customWidth="1"/>
    <col min="26" max="27" width="24.140625" hidden="1" customWidth="1"/>
    <col min="28" max="28" width="0" hidden="1" customWidth="1"/>
    <col min="29" max="29" width="7.7109375" hidden="1" customWidth="1"/>
    <col min="30" max="34" width="0" hidden="1" customWidth="1"/>
    <col min="35" max="35" width="10.7109375" hidden="1" customWidth="1"/>
    <col min="36" max="72" width="0" hidden="1" customWidth="1"/>
  </cols>
  <sheetData>
    <row r="1" spans="2:55" ht="5.25" customHeight="1" x14ac:dyDescent="0.25"/>
    <row r="2" spans="2:55" x14ac:dyDescent="0.25">
      <c r="B2" s="3"/>
      <c r="C2" s="3"/>
      <c r="D2" s="3"/>
      <c r="E2" s="3"/>
      <c r="F2" s="3"/>
      <c r="G2" s="3"/>
      <c r="H2" s="3"/>
      <c r="I2" s="3"/>
      <c r="J2" s="3"/>
      <c r="K2" s="1"/>
      <c r="L2" s="1"/>
    </row>
    <row r="3" spans="2:55" ht="5.25" customHeight="1" thickBot="1" x14ac:dyDescent="0.3">
      <c r="J3" s="3"/>
      <c r="K3" s="1"/>
      <c r="L3" s="1"/>
    </row>
    <row r="4" spans="2:55" ht="16.5" customHeight="1" thickTop="1" thickBot="1" x14ac:dyDescent="0.3">
      <c r="B4" s="58" t="s">
        <v>19</v>
      </c>
      <c r="C4" s="58"/>
      <c r="D4" s="58"/>
      <c r="E4" s="58"/>
      <c r="F4" s="58"/>
      <c r="G4" s="56" t="s">
        <v>6</v>
      </c>
      <c r="H4" s="61">
        <v>0</v>
      </c>
      <c r="I4" s="31"/>
      <c r="J4" s="3"/>
      <c r="K4" s="1"/>
      <c r="L4" s="1"/>
    </row>
    <row r="5" spans="2:55" ht="17.25" customHeight="1" thickBot="1" x14ac:dyDescent="0.3">
      <c r="B5" s="58"/>
      <c r="C5" s="58"/>
      <c r="D5" s="58"/>
      <c r="E5" s="58"/>
      <c r="F5" s="58"/>
      <c r="G5" s="57"/>
      <c r="H5" s="62"/>
      <c r="I5" s="31"/>
      <c r="J5" s="3"/>
      <c r="K5" s="1"/>
      <c r="L5" s="1"/>
    </row>
    <row r="6" spans="2:55" ht="16.5" customHeight="1" thickTop="1" thickBot="1" x14ac:dyDescent="0.3">
      <c r="B6" s="59" t="s">
        <v>20</v>
      </c>
      <c r="C6" s="59"/>
      <c r="D6" s="59"/>
      <c r="E6" s="59"/>
      <c r="F6" s="59"/>
      <c r="G6" s="56" t="s">
        <v>6</v>
      </c>
      <c r="H6" s="61">
        <v>0</v>
      </c>
      <c r="I6" s="31"/>
      <c r="J6" s="3"/>
      <c r="K6" s="1"/>
      <c r="L6" s="1"/>
      <c r="AI6" s="19"/>
    </row>
    <row r="7" spans="2:55" ht="16.5" customHeight="1" thickBot="1" x14ac:dyDescent="0.3">
      <c r="B7" s="59"/>
      <c r="C7" s="59"/>
      <c r="D7" s="59"/>
      <c r="E7" s="59"/>
      <c r="F7" s="59"/>
      <c r="G7" s="57"/>
      <c r="H7" s="62"/>
      <c r="I7" s="31"/>
      <c r="J7" s="3"/>
      <c r="K7" s="1"/>
      <c r="L7" s="1"/>
      <c r="AI7" s="19"/>
    </row>
    <row r="8" spans="2:55" ht="16.5" customHeight="1" thickTop="1" thickBot="1" x14ac:dyDescent="0.3">
      <c r="B8" s="60" t="s">
        <v>24</v>
      </c>
      <c r="C8" s="60"/>
      <c r="D8" s="60"/>
      <c r="E8" s="60"/>
      <c r="F8" s="60"/>
      <c r="G8" s="56" t="s">
        <v>6</v>
      </c>
      <c r="H8" s="54">
        <v>2000</v>
      </c>
      <c r="I8" s="32"/>
      <c r="J8" s="3"/>
      <c r="K8" s="1"/>
      <c r="L8" s="1"/>
      <c r="AG8" s="1"/>
      <c r="AH8" s="1"/>
      <c r="AI8" s="19"/>
    </row>
    <row r="9" spans="2:55" ht="16.5" customHeight="1" thickBot="1" x14ac:dyDescent="0.3">
      <c r="B9" s="60"/>
      <c r="C9" s="60"/>
      <c r="D9" s="60"/>
      <c r="E9" s="60"/>
      <c r="F9" s="60"/>
      <c r="G9" s="57"/>
      <c r="H9" s="55"/>
      <c r="I9" s="32"/>
      <c r="J9" s="3"/>
      <c r="K9" s="1"/>
      <c r="L9" s="1"/>
      <c r="AG9" s="1"/>
      <c r="AH9" s="1"/>
      <c r="AI9" s="19"/>
    </row>
    <row r="10" spans="2:55" ht="5.25" customHeight="1" thickTop="1" x14ac:dyDescent="0.25">
      <c r="E10" s="27"/>
      <c r="F10" s="27"/>
      <c r="G10" s="27"/>
      <c r="H10" s="29"/>
      <c r="I10" s="28"/>
      <c r="J10" s="3"/>
      <c r="K10" s="1"/>
      <c r="L10" s="1"/>
      <c r="AG10" s="1"/>
      <c r="AH10" s="1"/>
      <c r="AI10" s="19"/>
    </row>
    <row r="11" spans="2:55" ht="16.5" customHeight="1" thickBot="1" x14ac:dyDescent="0.3">
      <c r="B11" s="30"/>
      <c r="C11" s="3"/>
      <c r="D11" s="3"/>
      <c r="E11" s="3"/>
      <c r="F11" s="3"/>
      <c r="G11" s="3"/>
      <c r="H11" s="3"/>
      <c r="I11" s="3"/>
      <c r="J11" s="3"/>
      <c r="K11" s="1"/>
      <c r="L11" s="1"/>
      <c r="BA11" s="1" t="s">
        <v>14</v>
      </c>
      <c r="BB11" s="1"/>
      <c r="BC11" s="1" t="s">
        <v>18</v>
      </c>
    </row>
    <row r="12" spans="2:55" ht="16.5" customHeight="1" thickBot="1" x14ac:dyDescent="0.3">
      <c r="K12" s="1"/>
      <c r="L12" s="1"/>
      <c r="T12" s="11" t="s">
        <v>7</v>
      </c>
      <c r="U12" s="12"/>
      <c r="BA12" s="1"/>
      <c r="BB12" s="1"/>
      <c r="BC12" s="1"/>
    </row>
    <row r="13" spans="2:55" ht="16.5" customHeight="1" thickBot="1" x14ac:dyDescent="0.3">
      <c r="B13" s="37"/>
      <c r="C13" s="37"/>
      <c r="D13" s="37"/>
      <c r="E13" s="37"/>
      <c r="F13" s="37"/>
      <c r="G13" s="37"/>
      <c r="H13" s="37"/>
      <c r="I13" s="37"/>
      <c r="J13" s="37"/>
      <c r="K13" s="1"/>
      <c r="L13" s="1"/>
      <c r="T13" s="6" t="s">
        <v>11</v>
      </c>
      <c r="U13" s="6" t="s">
        <v>10</v>
      </c>
      <c r="BA13" s="1"/>
      <c r="BB13" s="1"/>
      <c r="BC13" s="1"/>
    </row>
    <row r="14" spans="2:55" ht="15.75" thickBot="1" x14ac:dyDescent="0.3">
      <c r="J14" s="37"/>
      <c r="K14" s="1"/>
      <c r="L14" s="1"/>
      <c r="S14" s="1"/>
      <c r="T14" s="6" t="s">
        <v>8</v>
      </c>
      <c r="U14" s="6" t="s">
        <v>9</v>
      </c>
      <c r="BA14" s="1"/>
      <c r="BB14" s="1"/>
      <c r="BC14" s="1"/>
    </row>
    <row r="15" spans="2:55" ht="33.75" thickTop="1" thickBot="1" x14ac:dyDescent="0.3">
      <c r="H15" s="40" cm="1">
        <f t="array" ref="H15:H17">_xlfn._xlws.SORT(BI30:BI32)</f>
        <v>1940</v>
      </c>
      <c r="J15" s="37"/>
      <c r="K15" s="1"/>
      <c r="L15" s="1"/>
      <c r="T15" s="8"/>
      <c r="U15" s="7"/>
      <c r="BA15" s="1"/>
      <c r="BB15" s="1"/>
      <c r="BC15" s="1"/>
    </row>
    <row r="16" spans="2:55" ht="33.75" thickTop="1" thickBot="1" x14ac:dyDescent="0.3">
      <c r="B16" s="42" t="s">
        <v>25</v>
      </c>
      <c r="C16" s="43"/>
      <c r="D16" s="43"/>
      <c r="E16" s="43"/>
      <c r="F16" s="44"/>
      <c r="G16" s="45" t="s">
        <v>6</v>
      </c>
      <c r="H16" s="41">
        <v>1940</v>
      </c>
      <c r="J16" s="37"/>
      <c r="T16" s="8"/>
      <c r="U16" s="7"/>
      <c r="BA16" s="1" t="s">
        <v>15</v>
      </c>
      <c r="BB16" s="1"/>
      <c r="BC16" s="1" t="s">
        <v>16</v>
      </c>
    </row>
    <row r="17" spans="2:61" ht="33" thickBot="1" x14ac:dyDescent="0.3">
      <c r="B17" s="46"/>
      <c r="C17" s="46"/>
      <c r="D17" s="46"/>
      <c r="E17" s="46"/>
      <c r="F17" s="46"/>
      <c r="G17" s="46"/>
      <c r="H17" s="41">
        <v>2040.06</v>
      </c>
      <c r="J17" s="37"/>
      <c r="K17" s="14"/>
      <c r="T17" s="8"/>
      <c r="U17" s="7"/>
      <c r="BA17" s="4" t="s">
        <v>3</v>
      </c>
      <c r="BB17" s="1"/>
      <c r="BC17" s="4" t="s">
        <v>13</v>
      </c>
    </row>
    <row r="18" spans="2:61" ht="17.25" customHeight="1" thickTop="1" x14ac:dyDescent="0.25">
      <c r="B18" s="46"/>
      <c r="C18" s="46"/>
      <c r="D18" s="46"/>
      <c r="E18" s="46"/>
      <c r="F18" s="46"/>
      <c r="G18" s="35"/>
      <c r="H18" s="35"/>
      <c r="J18" s="37"/>
      <c r="K18" s="14"/>
      <c r="T18" s="8"/>
      <c r="U18" s="7"/>
      <c r="BA18" s="4"/>
      <c r="BB18" s="1"/>
      <c r="BC18" s="4"/>
    </row>
    <row r="19" spans="2:61" ht="16.5" customHeight="1" x14ac:dyDescent="0.25">
      <c r="B19" s="37"/>
      <c r="C19" s="37"/>
      <c r="D19" s="37"/>
      <c r="E19" s="37"/>
      <c r="F19" s="37"/>
      <c r="G19" s="37"/>
      <c r="H19" s="37"/>
      <c r="I19" s="37"/>
      <c r="J19" s="37"/>
      <c r="T19" s="8"/>
      <c r="U19" s="7"/>
      <c r="Z19" s="19"/>
      <c r="AA19" s="19"/>
      <c r="AB19" s="19"/>
      <c r="AC19" s="19"/>
      <c r="BA19" s="5" t="s">
        <v>0</v>
      </c>
      <c r="BB19" s="1"/>
      <c r="BC19" s="5" t="s">
        <v>0</v>
      </c>
    </row>
    <row r="20" spans="2:61" ht="16.5" customHeight="1" thickBot="1" x14ac:dyDescent="0.3">
      <c r="T20" s="9"/>
      <c r="U20" s="7"/>
      <c r="Z20" s="19"/>
      <c r="AA20" s="19"/>
      <c r="AB20" s="19"/>
      <c r="AC20" s="19"/>
      <c r="BA20" s="5"/>
      <c r="BB20" s="1"/>
      <c r="BC20" s="5"/>
    </row>
    <row r="21" spans="2:61" ht="13.5" customHeight="1" thickBot="1" x14ac:dyDescent="0.3">
      <c r="T21" s="11" t="s">
        <v>27</v>
      </c>
      <c r="U21" s="12"/>
      <c r="Z21" s="19"/>
      <c r="AA21" s="19"/>
      <c r="AB21" s="19"/>
      <c r="AC21" s="19"/>
      <c r="BA21" s="5"/>
      <c r="BB21" s="1"/>
      <c r="BC21" s="5"/>
    </row>
    <row r="22" spans="2:61" ht="13.5" customHeight="1" thickBot="1" x14ac:dyDescent="0.3">
      <c r="S22" s="13"/>
      <c r="T22" s="11">
        <f>COUNTIF(E28:F63,"&lt;" &amp; H17)</f>
        <v>68</v>
      </c>
      <c r="U22" s="12"/>
      <c r="Z22" s="19"/>
      <c r="AA22" s="19"/>
      <c r="AB22" s="19"/>
      <c r="AC22" s="19"/>
      <c r="BA22" s="17">
        <v>100</v>
      </c>
      <c r="BB22" s="1"/>
      <c r="BC22" s="17">
        <v>20</v>
      </c>
    </row>
    <row r="23" spans="2:61" ht="18.75" customHeight="1" x14ac:dyDescent="0.25">
      <c r="T23" s="10"/>
      <c r="Z23" s="19"/>
      <c r="AA23" s="19"/>
      <c r="AB23" s="19"/>
      <c r="AC23" s="19"/>
      <c r="BA23" s="17"/>
      <c r="BB23" s="1"/>
      <c r="BC23" s="17"/>
    </row>
    <row r="24" spans="2:61" ht="12" customHeight="1" thickBot="1" x14ac:dyDescent="0.3">
      <c r="H24" s="36"/>
      <c r="Z24" s="19"/>
      <c r="AA24" s="19"/>
      <c r="AB24" s="19"/>
      <c r="AC24" s="19"/>
      <c r="BA24" s="17"/>
      <c r="BB24" s="1"/>
      <c r="BC24" s="17"/>
    </row>
    <row r="25" spans="2:61" ht="22.5" customHeight="1" x14ac:dyDescent="0.25">
      <c r="B25" s="1"/>
      <c r="C25" s="1"/>
      <c r="D25" s="1"/>
      <c r="E25" s="47" t="s">
        <v>26</v>
      </c>
      <c r="F25" s="48"/>
      <c r="G25" s="51" t="s">
        <v>21</v>
      </c>
      <c r="Z25" s="34"/>
      <c r="AA25" s="34"/>
      <c r="AB25" s="19"/>
      <c r="AC25" s="19"/>
      <c r="AD25" s="19"/>
      <c r="BA25" s="5" t="s">
        <v>1</v>
      </c>
      <c r="BB25" s="1"/>
      <c r="BC25" s="5" t="s">
        <v>1</v>
      </c>
    </row>
    <row r="26" spans="2:61" ht="22.5" customHeight="1" thickBot="1" x14ac:dyDescent="0.3">
      <c r="B26" s="1"/>
      <c r="C26" s="1"/>
      <c r="D26" s="1"/>
      <c r="E26" s="49"/>
      <c r="F26" s="50"/>
      <c r="G26" s="52"/>
      <c r="Z26" s="34"/>
      <c r="AA26" s="34"/>
      <c r="AB26" s="19"/>
      <c r="AC26" s="19"/>
      <c r="AD26" s="19"/>
      <c r="BA26" s="17">
        <v>30.83</v>
      </c>
      <c r="BB26" s="1"/>
      <c r="BC26" s="17">
        <v>3.8</v>
      </c>
    </row>
    <row r="27" spans="2:61" ht="15.75" customHeight="1" thickBot="1" x14ac:dyDescent="0.3">
      <c r="B27" s="1"/>
      <c r="C27" s="39"/>
      <c r="D27" s="6" t="s">
        <v>22</v>
      </c>
      <c r="E27" s="53" t="s">
        <v>6</v>
      </c>
      <c r="F27" s="53"/>
      <c r="G27" s="38" t="s">
        <v>6</v>
      </c>
      <c r="H27" s="1"/>
      <c r="I27" s="1"/>
      <c r="J27" s="1"/>
      <c r="K27" s="1"/>
      <c r="L27" s="1"/>
      <c r="M27" s="1"/>
      <c r="Z27" s="34"/>
      <c r="AA27" s="34"/>
      <c r="AB27" s="19"/>
      <c r="AC27" s="19"/>
      <c r="AD27" s="19"/>
      <c r="BA27" s="5" t="s">
        <v>17</v>
      </c>
      <c r="BB27" s="1"/>
      <c r="BC27" s="5" t="s">
        <v>2</v>
      </c>
    </row>
    <row r="28" spans="2:61" x14ac:dyDescent="0.25">
      <c r="C28" s="21">
        <v>1</v>
      </c>
      <c r="D28" s="2" t="s">
        <v>12</v>
      </c>
      <c r="E28" s="24">
        <f>$H$6+$BC$26</f>
        <v>3.8</v>
      </c>
      <c r="F28" s="24">
        <f>E28+$BC$28</f>
        <v>16.2</v>
      </c>
      <c r="G28" s="25"/>
      <c r="W28" s="15"/>
      <c r="Z28" s="19"/>
      <c r="AA28" s="19"/>
      <c r="AB28" s="19"/>
      <c r="AC28" s="19"/>
      <c r="AD28" s="19"/>
      <c r="BA28" s="17">
        <v>38.4</v>
      </c>
      <c r="BB28" s="1"/>
      <c r="BC28" s="17">
        <v>12.4</v>
      </c>
    </row>
    <row r="29" spans="2:61" x14ac:dyDescent="0.25">
      <c r="C29" s="22"/>
      <c r="D29" s="2" t="s">
        <v>5</v>
      </c>
      <c r="E29" s="24">
        <f>$H$6+$BC$22+$H$4+$BA$26</f>
        <v>50.83</v>
      </c>
      <c r="F29" s="24">
        <f>E29+$BA$28</f>
        <v>89.22999999999999</v>
      </c>
      <c r="G29" s="25"/>
      <c r="X29" s="1"/>
      <c r="Z29" s="19"/>
      <c r="AA29" s="19"/>
      <c r="AB29" s="19"/>
      <c r="AC29" s="19"/>
      <c r="AD29" s="19"/>
      <c r="BA29" s="5" t="s">
        <v>4</v>
      </c>
      <c r="BB29" s="1"/>
      <c r="BC29" s="5" t="s">
        <v>4</v>
      </c>
    </row>
    <row r="30" spans="2:61" x14ac:dyDescent="0.25">
      <c r="C30" s="21">
        <v>2</v>
      </c>
      <c r="D30" s="2" t="s">
        <v>12</v>
      </c>
      <c r="E30" s="24">
        <f>E28+$BC$22+2*($H$4)+$BA$22</f>
        <v>123.8</v>
      </c>
      <c r="F30" s="24">
        <f>E30+$BC$28</f>
        <v>136.19999999999999</v>
      </c>
      <c r="G30" s="25">
        <f>F30+$BC$26</f>
        <v>140</v>
      </c>
      <c r="W30" s="15"/>
      <c r="X30" s="1"/>
      <c r="Y30" s="1"/>
      <c r="Z30" s="19"/>
      <c r="AA30" s="19"/>
      <c r="AB30" s="33"/>
      <c r="AC30" s="19"/>
      <c r="AD30" s="19"/>
      <c r="BA30" s="5"/>
      <c r="BB30" s="1"/>
      <c r="BC30" s="5"/>
      <c r="BI30" s="19">
        <f>INDEX(G30:G82, MATCH(X31, BG31:BG80, 0))</f>
        <v>2040.06</v>
      </c>
    </row>
    <row r="31" spans="2:61" x14ac:dyDescent="0.25">
      <c r="C31" s="22"/>
      <c r="D31" s="2" t="s">
        <v>5</v>
      </c>
      <c r="E31" s="24">
        <f>E29+$BA$22+2*($H$4)+$BC$22</f>
        <v>170.82999999999998</v>
      </c>
      <c r="F31" s="24">
        <f>E31+$BA$28</f>
        <v>209.23</v>
      </c>
      <c r="G31" s="25">
        <f>F31+$BA$26</f>
        <v>240.06</v>
      </c>
      <c r="W31" s="16"/>
      <c r="X31" s="33">
        <f>SMALL(BG31:BG80,1)</f>
        <v>40.059999999999945</v>
      </c>
      <c r="Y31" s="1"/>
      <c r="Z31" s="19"/>
      <c r="AA31" s="19"/>
      <c r="AB31" s="19"/>
      <c r="AC31" s="19"/>
      <c r="AD31" s="19"/>
      <c r="BG31" s="19">
        <f>ABS(G30-$H$8)</f>
        <v>1860</v>
      </c>
      <c r="BI31" s="19">
        <f>INDEX(G30:G82, MATCH(X32, BG31:BG80, 0))</f>
        <v>1940</v>
      </c>
    </row>
    <row r="32" spans="2:61" x14ac:dyDescent="0.25">
      <c r="C32" s="21">
        <v>3</v>
      </c>
      <c r="D32" s="2" t="s">
        <v>12</v>
      </c>
      <c r="E32" s="24">
        <f>E30+$BC$22+2*($H$4)+$BA$22</f>
        <v>243.8</v>
      </c>
      <c r="F32" s="24">
        <f>E32+$BC$28</f>
        <v>256.2</v>
      </c>
      <c r="G32" s="25">
        <f>F32+$BC$26</f>
        <v>260</v>
      </c>
      <c r="N32" s="14"/>
      <c r="W32" s="15"/>
      <c r="X32" s="33">
        <f>SMALL(BG31:BG80,2)</f>
        <v>60</v>
      </c>
      <c r="Y32" s="1"/>
      <c r="Z32" s="19"/>
      <c r="AA32" s="19"/>
      <c r="AB32" s="19"/>
      <c r="AC32" s="19"/>
      <c r="AD32" s="19"/>
      <c r="BG32" s="19">
        <f t="shared" ref="BG32:BG80" si="0">ABS(G31-$H$8)</f>
        <v>1759.94</v>
      </c>
      <c r="BI32" s="19">
        <f>INDEX(G30:G82, MATCH(X33, BG31:BG80, 0))</f>
        <v>1940</v>
      </c>
    </row>
    <row r="33" spans="3:59" x14ac:dyDescent="0.25">
      <c r="C33" s="22"/>
      <c r="D33" s="2" t="s">
        <v>5</v>
      </c>
      <c r="E33" s="24">
        <f>E31+$BA$22+2*($H$4)+$BC$22</f>
        <v>290.83</v>
      </c>
      <c r="F33" s="24">
        <f>E33+$BA$28</f>
        <v>329.22999999999996</v>
      </c>
      <c r="G33" s="25">
        <f>F33+$BA$26</f>
        <v>360.05999999999995</v>
      </c>
      <c r="W33" s="16"/>
      <c r="X33" s="33">
        <f>SMALL(BG31:BG80,3)</f>
        <v>60</v>
      </c>
      <c r="Y33" s="1"/>
      <c r="Z33" s="19"/>
      <c r="AA33" s="19"/>
      <c r="AB33" s="19"/>
      <c r="AC33" s="19"/>
      <c r="AD33" s="19"/>
      <c r="BG33" s="19">
        <f t="shared" si="0"/>
        <v>1740</v>
      </c>
    </row>
    <row r="34" spans="3:59" x14ac:dyDescent="0.25">
      <c r="C34" s="21">
        <v>4</v>
      </c>
      <c r="D34" s="2" t="s">
        <v>12</v>
      </c>
      <c r="E34" s="24">
        <f>E32+$BC$22+2*($H$4)+$BA$22</f>
        <v>363.8</v>
      </c>
      <c r="F34" s="24">
        <f>E34+$BC$28</f>
        <v>376.2</v>
      </c>
      <c r="G34" s="25">
        <f>F34+$BC$26</f>
        <v>380</v>
      </c>
      <c r="W34" s="15"/>
      <c r="Z34" s="19"/>
      <c r="AA34" s="19"/>
      <c r="AB34" s="19"/>
      <c r="AC34" s="19"/>
      <c r="AD34" s="19"/>
      <c r="BG34" s="19">
        <f t="shared" si="0"/>
        <v>1639.94</v>
      </c>
    </row>
    <row r="35" spans="3:59" x14ac:dyDescent="0.25">
      <c r="C35" s="22"/>
      <c r="D35" s="2" t="s">
        <v>5</v>
      </c>
      <c r="E35" s="24">
        <f>E33+$BA$22+2*($H$4)+$BC$22</f>
        <v>410.83</v>
      </c>
      <c r="F35" s="24">
        <f>E35+$BA$28</f>
        <v>449.22999999999996</v>
      </c>
      <c r="G35" s="25">
        <f>F35+$BA$26</f>
        <v>480.05999999999995</v>
      </c>
      <c r="W35" s="16"/>
      <c r="Z35" s="19"/>
      <c r="AA35" s="19"/>
      <c r="AB35" s="19"/>
      <c r="AC35" s="19"/>
      <c r="AD35" s="19"/>
      <c r="BG35" s="19">
        <f t="shared" si="0"/>
        <v>1620</v>
      </c>
    </row>
    <row r="36" spans="3:59" x14ac:dyDescent="0.25">
      <c r="C36" s="21">
        <v>5</v>
      </c>
      <c r="D36" s="2" t="s">
        <v>12</v>
      </c>
      <c r="E36" s="24">
        <f>E34+$BC$22+2*($H$4)+$BA$22</f>
        <v>483.8</v>
      </c>
      <c r="F36" s="24">
        <f>E36+$BC$28</f>
        <v>496.2</v>
      </c>
      <c r="G36" s="25">
        <f>F36+$BC$26</f>
        <v>500</v>
      </c>
      <c r="W36" s="15"/>
      <c r="Z36" s="19"/>
      <c r="AA36" s="19"/>
      <c r="AB36" s="19"/>
      <c r="AC36" s="19"/>
      <c r="AD36" s="19"/>
      <c r="BG36" s="19">
        <f t="shared" si="0"/>
        <v>1519.94</v>
      </c>
    </row>
    <row r="37" spans="3:59" x14ac:dyDescent="0.25">
      <c r="C37" s="22"/>
      <c r="D37" s="2" t="s">
        <v>5</v>
      </c>
      <c r="E37" s="24">
        <f>E35+$BA$22+2*($H$4)+$BC$22</f>
        <v>530.82999999999993</v>
      </c>
      <c r="F37" s="24">
        <f>E37+$BA$28</f>
        <v>569.2299999999999</v>
      </c>
      <c r="G37" s="25">
        <f>F37+$BA$26</f>
        <v>600.05999999999995</v>
      </c>
      <c r="U37" s="1"/>
      <c r="V37" s="1"/>
      <c r="W37" s="16"/>
      <c r="X37" s="1"/>
      <c r="Y37" s="1"/>
      <c r="Z37" s="33"/>
      <c r="AA37" s="33"/>
      <c r="AB37" s="33"/>
      <c r="AC37" s="19"/>
      <c r="AD37" s="19"/>
      <c r="BG37" s="19">
        <f t="shared" si="0"/>
        <v>1500</v>
      </c>
    </row>
    <row r="38" spans="3:59" x14ac:dyDescent="0.25">
      <c r="C38" s="21">
        <v>6</v>
      </c>
      <c r="D38" s="2" t="s">
        <v>12</v>
      </c>
      <c r="E38" s="24">
        <f>E36+$BC$22+2*($H$4)+$BA$22</f>
        <v>603.79999999999995</v>
      </c>
      <c r="F38" s="24">
        <f>E38+$BC$28</f>
        <v>616.19999999999993</v>
      </c>
      <c r="G38" s="25">
        <f>F38+$BC$26</f>
        <v>619.99999999999989</v>
      </c>
      <c r="W38" s="15"/>
      <c r="Y38" s="1"/>
      <c r="Z38" s="33"/>
      <c r="AA38" s="33"/>
      <c r="AB38" s="33"/>
      <c r="AC38" s="19"/>
      <c r="AD38" s="19"/>
      <c r="BG38" s="19">
        <f t="shared" si="0"/>
        <v>1399.94</v>
      </c>
    </row>
    <row r="39" spans="3:59" x14ac:dyDescent="0.25">
      <c r="C39" s="22"/>
      <c r="D39" s="2" t="s">
        <v>5</v>
      </c>
      <c r="E39" s="24">
        <f>E37+$BA$22+2*($H$4)+$BC$22</f>
        <v>650.82999999999993</v>
      </c>
      <c r="F39" s="24">
        <f>E39+$BA$28</f>
        <v>689.2299999999999</v>
      </c>
      <c r="G39" s="25">
        <f>F39+$BA$26</f>
        <v>720.06</v>
      </c>
      <c r="U39" s="13"/>
      <c r="V39" s="1"/>
      <c r="W39" s="16"/>
      <c r="Y39" s="1"/>
      <c r="Z39" s="33"/>
      <c r="AA39" s="33"/>
      <c r="AB39" s="33"/>
      <c r="AC39" s="19"/>
      <c r="AD39" s="19"/>
      <c r="BG39" s="19">
        <f t="shared" si="0"/>
        <v>1380</v>
      </c>
    </row>
    <row r="40" spans="3:59" x14ac:dyDescent="0.25">
      <c r="C40" s="21">
        <v>7</v>
      </c>
      <c r="D40" s="2" t="s">
        <v>12</v>
      </c>
      <c r="E40" s="24">
        <f>E38+$BC$22+2*($H$4)+$BA$22</f>
        <v>723.8</v>
      </c>
      <c r="F40" s="24">
        <f>E40+$BC$28</f>
        <v>736.19999999999993</v>
      </c>
      <c r="G40" s="25">
        <f>F40+$BC$26</f>
        <v>739.99999999999989</v>
      </c>
      <c r="T40" s="1"/>
      <c r="U40" s="13"/>
      <c r="V40" s="1"/>
      <c r="W40" s="15"/>
      <c r="Y40" s="1"/>
      <c r="Z40" s="33"/>
      <c r="AA40" s="33"/>
      <c r="AB40" s="33"/>
      <c r="AC40" s="19"/>
      <c r="AD40" s="33"/>
      <c r="BG40" s="19">
        <f t="shared" si="0"/>
        <v>1279.94</v>
      </c>
    </row>
    <row r="41" spans="3:59" x14ac:dyDescent="0.25">
      <c r="C41" s="22"/>
      <c r="D41" s="2" t="s">
        <v>5</v>
      </c>
      <c r="E41" s="24">
        <f>E39+$BA$22+2*($H$4)+$BC$22</f>
        <v>770.82999999999993</v>
      </c>
      <c r="F41" s="24">
        <f>E41+$BA$28</f>
        <v>809.2299999999999</v>
      </c>
      <c r="G41" s="25">
        <f>F41+$BA$26</f>
        <v>840.06</v>
      </c>
      <c r="U41" s="10"/>
      <c r="V41" s="1"/>
      <c r="W41" s="16"/>
      <c r="Z41" s="33"/>
      <c r="AA41" s="33"/>
      <c r="AB41" s="33"/>
      <c r="AC41" s="19"/>
      <c r="AD41" s="33"/>
      <c r="BG41" s="19">
        <f t="shared" si="0"/>
        <v>1260</v>
      </c>
    </row>
    <row r="42" spans="3:59" x14ac:dyDescent="0.25">
      <c r="C42" s="21">
        <v>8</v>
      </c>
      <c r="D42" s="2" t="s">
        <v>12</v>
      </c>
      <c r="E42" s="24">
        <f>E40+$BC$22+2*($H$4)+$BA$22</f>
        <v>843.8</v>
      </c>
      <c r="F42" s="24">
        <f>E42+$BC$28</f>
        <v>856.19999999999993</v>
      </c>
      <c r="G42" s="25">
        <f>F42+$BC$26</f>
        <v>859.99999999999989</v>
      </c>
      <c r="T42" s="13"/>
      <c r="U42" s="10"/>
      <c r="V42" s="1"/>
      <c r="W42" s="15"/>
      <c r="Z42" s="33"/>
      <c r="AA42" s="33"/>
      <c r="AB42" s="33"/>
      <c r="AC42" s="19"/>
      <c r="AD42" s="33"/>
      <c r="BG42" s="19">
        <f t="shared" si="0"/>
        <v>1159.94</v>
      </c>
    </row>
    <row r="43" spans="3:59" x14ac:dyDescent="0.25">
      <c r="C43" s="22"/>
      <c r="D43" s="2" t="s">
        <v>5</v>
      </c>
      <c r="E43" s="24">
        <f>E41+$BA$22+2*($H$4)+$BC$22</f>
        <v>890.82999999999993</v>
      </c>
      <c r="F43" s="24">
        <f>E43+$BA$28</f>
        <v>929.2299999999999</v>
      </c>
      <c r="G43" s="25">
        <f>F43+$BA$26</f>
        <v>960.06</v>
      </c>
      <c r="T43" s="13"/>
      <c r="U43" s="10"/>
      <c r="V43" s="1"/>
      <c r="W43" s="16"/>
      <c r="Z43" s="33"/>
      <c r="AA43" s="33"/>
      <c r="AB43" s="33"/>
      <c r="AC43" s="19"/>
      <c r="AD43" s="33"/>
      <c r="BG43" s="19">
        <f t="shared" si="0"/>
        <v>1140</v>
      </c>
    </row>
    <row r="44" spans="3:59" x14ac:dyDescent="0.25">
      <c r="C44" s="21">
        <v>9</v>
      </c>
      <c r="D44" s="2" t="s">
        <v>12</v>
      </c>
      <c r="E44" s="24">
        <f>E42+$BC$22+2*($H$4)+$BA$22</f>
        <v>963.8</v>
      </c>
      <c r="F44" s="24">
        <f>E44+$BC$28</f>
        <v>976.19999999999993</v>
      </c>
      <c r="G44" s="25">
        <f>F44+$BC$26</f>
        <v>979.99999999999989</v>
      </c>
      <c r="T44" s="10"/>
      <c r="U44" s="10"/>
      <c r="V44" s="1"/>
      <c r="W44" s="15"/>
      <c r="Z44" s="33"/>
      <c r="AA44" s="33"/>
      <c r="AB44" s="33"/>
      <c r="AC44" s="19"/>
      <c r="AD44" s="33"/>
      <c r="BG44" s="19">
        <f t="shared" si="0"/>
        <v>1039.94</v>
      </c>
    </row>
    <row r="45" spans="3:59" x14ac:dyDescent="0.25">
      <c r="C45" s="22"/>
      <c r="D45" s="2" t="s">
        <v>5</v>
      </c>
      <c r="E45" s="24">
        <f>E43+$BA$22+2*($H$4)+$BC$22</f>
        <v>1010.8299999999999</v>
      </c>
      <c r="F45" s="24">
        <f>E45+$BA$28</f>
        <v>1049.23</v>
      </c>
      <c r="G45" s="25">
        <f>F45+$BA$26</f>
        <v>1080.06</v>
      </c>
      <c r="T45" s="10"/>
      <c r="U45" s="10"/>
      <c r="V45" s="1"/>
      <c r="W45" s="16"/>
      <c r="Z45" s="33"/>
      <c r="AA45" s="33"/>
      <c r="AB45" s="33"/>
      <c r="AC45" s="33"/>
      <c r="AD45" s="33"/>
      <c r="BG45" s="19">
        <f t="shared" si="0"/>
        <v>1020.0000000000001</v>
      </c>
    </row>
    <row r="46" spans="3:59" x14ac:dyDescent="0.25">
      <c r="C46" s="21">
        <v>10</v>
      </c>
      <c r="D46" s="2" t="s">
        <v>12</v>
      </c>
      <c r="E46" s="24">
        <f>E44+$BC$22+2*($H$4)+$BA$22</f>
        <v>1083.8</v>
      </c>
      <c r="F46" s="24">
        <f>E46+$BC$28</f>
        <v>1096.2</v>
      </c>
      <c r="G46" s="25">
        <f>F46+$BC$26</f>
        <v>1100</v>
      </c>
      <c r="T46" s="10"/>
      <c r="U46" s="10"/>
      <c r="V46" s="10"/>
      <c r="W46" s="15"/>
      <c r="Z46" s="33"/>
      <c r="AA46" s="33"/>
      <c r="AB46" s="33"/>
      <c r="AC46" s="33"/>
      <c r="AD46" s="1"/>
      <c r="BG46" s="19">
        <f t="shared" si="0"/>
        <v>919.94</v>
      </c>
    </row>
    <row r="47" spans="3:59" x14ac:dyDescent="0.25">
      <c r="C47" s="22"/>
      <c r="D47" s="2" t="s">
        <v>5</v>
      </c>
      <c r="E47" s="24">
        <f>E45+$BA$22+2*($H$4)+$BC$22</f>
        <v>1130.83</v>
      </c>
      <c r="F47" s="24">
        <f>E47+$BA$28</f>
        <v>1169.23</v>
      </c>
      <c r="G47" s="25">
        <f>F47+$BA$26</f>
        <v>1200.06</v>
      </c>
      <c r="S47" s="10"/>
      <c r="T47" s="10"/>
      <c r="U47" s="10"/>
      <c r="V47" s="10"/>
      <c r="W47" s="16"/>
      <c r="Z47" s="19"/>
      <c r="AA47" s="19"/>
      <c r="AB47" s="19"/>
      <c r="AC47" s="19"/>
      <c r="BG47" s="19">
        <f t="shared" si="0"/>
        <v>900</v>
      </c>
    </row>
    <row r="48" spans="3:59" x14ac:dyDescent="0.25">
      <c r="C48" s="21">
        <v>11</v>
      </c>
      <c r="D48" s="2" t="s">
        <v>12</v>
      </c>
      <c r="E48" s="24">
        <f>E46+$BC$22+2*($H$4)+$BA$22</f>
        <v>1203.8</v>
      </c>
      <c r="F48" s="24">
        <f>E48+$BC$28</f>
        <v>1216.2</v>
      </c>
      <c r="G48" s="25">
        <f>F48+$BC$26</f>
        <v>1220</v>
      </c>
      <c r="S48" s="10"/>
      <c r="T48" s="13"/>
      <c r="U48" s="13"/>
      <c r="V48" s="1"/>
      <c r="W48" s="15"/>
      <c r="BG48" s="19">
        <f t="shared" si="0"/>
        <v>799.94</v>
      </c>
    </row>
    <row r="49" spans="3:59" x14ac:dyDescent="0.25">
      <c r="C49" s="22"/>
      <c r="D49" s="2" t="s">
        <v>5</v>
      </c>
      <c r="E49" s="24">
        <f>E47+$BA$22+2*($H$4)+$BC$22</f>
        <v>1250.83</v>
      </c>
      <c r="F49" s="24">
        <f>E49+$BA$28</f>
        <v>1289.23</v>
      </c>
      <c r="G49" s="25">
        <f>F49+$BA$26</f>
        <v>1320.06</v>
      </c>
      <c r="S49" s="10"/>
      <c r="T49" s="13"/>
      <c r="U49" s="13"/>
      <c r="V49" s="1"/>
      <c r="W49" s="16"/>
      <c r="BG49" s="19">
        <f t="shared" si="0"/>
        <v>780</v>
      </c>
    </row>
    <row r="50" spans="3:59" x14ac:dyDescent="0.25">
      <c r="C50" s="21">
        <v>12</v>
      </c>
      <c r="D50" s="2" t="s">
        <v>12</v>
      </c>
      <c r="E50" s="24">
        <f>E48+$BC$22+2*($H$4)+$BA$22</f>
        <v>1323.8</v>
      </c>
      <c r="F50" s="24">
        <f>E50+$BC$28</f>
        <v>1336.2</v>
      </c>
      <c r="G50" s="25">
        <f>F50+$BC$26</f>
        <v>1340</v>
      </c>
      <c r="Q50" s="1"/>
      <c r="R50" s="1"/>
      <c r="S50" s="1"/>
      <c r="T50" s="1"/>
      <c r="U50" s="1"/>
      <c r="W50" s="15"/>
      <c r="BG50" s="19">
        <f t="shared" si="0"/>
        <v>679.94</v>
      </c>
    </row>
    <row r="51" spans="3:59" x14ac:dyDescent="0.25">
      <c r="C51" s="22"/>
      <c r="D51" s="2" t="s">
        <v>5</v>
      </c>
      <c r="E51" s="24">
        <f>E49+$BA$22+2*($H$4)+$BC$22</f>
        <v>1370.83</v>
      </c>
      <c r="F51" s="24">
        <f>E51+$BA$28</f>
        <v>1409.23</v>
      </c>
      <c r="G51" s="25">
        <f>F51+$BA$26</f>
        <v>1440.06</v>
      </c>
      <c r="R51" s="1"/>
      <c r="W51" s="16"/>
      <c r="Z51" s="19"/>
      <c r="BG51" s="19">
        <f t="shared" si="0"/>
        <v>660</v>
      </c>
    </row>
    <row r="52" spans="3:59" x14ac:dyDescent="0.25">
      <c r="C52" s="21">
        <v>13</v>
      </c>
      <c r="D52" s="2" t="s">
        <v>12</v>
      </c>
      <c r="E52" s="24">
        <f>E50+$BC$22+2*($H$4)+$BA$22</f>
        <v>1443.8</v>
      </c>
      <c r="F52" s="24">
        <f>E52+$BC$28</f>
        <v>1456.2</v>
      </c>
      <c r="G52" s="25">
        <f>F52+$BC$26</f>
        <v>1460</v>
      </c>
      <c r="J52" s="20">
        <f>F29</f>
        <v>89.22999999999999</v>
      </c>
      <c r="R52" s="1"/>
      <c r="W52" s="15"/>
      <c r="Z52" s="19" cm="1">
        <f t="array" ref="Z52:Z71">_xlfn._xlws.SORT(_xlfn._xlws.FILTER(G30:G80, G30:G80 &gt; $H$8),1,1)</f>
        <v>2040.06</v>
      </c>
      <c r="BG52" s="19">
        <f t="shared" si="0"/>
        <v>559.94000000000005</v>
      </c>
    </row>
    <row r="53" spans="3:59" x14ac:dyDescent="0.25">
      <c r="C53" s="22"/>
      <c r="D53" s="2" t="s">
        <v>5</v>
      </c>
      <c r="E53" s="24">
        <f>E51+$BA$22+2*($H$4)+$BC$22</f>
        <v>1490.83</v>
      </c>
      <c r="F53" s="24">
        <f>E53+$BA$28</f>
        <v>1529.23</v>
      </c>
      <c r="G53" s="25">
        <f>F53+$BA$26</f>
        <v>1560.06</v>
      </c>
      <c r="J53" s="18"/>
      <c r="T53" s="13"/>
      <c r="U53" s="13"/>
      <c r="W53" s="16"/>
      <c r="Z53" s="19">
        <v>2060</v>
      </c>
      <c r="BG53" s="19">
        <f t="shared" si="0"/>
        <v>540</v>
      </c>
    </row>
    <row r="54" spans="3:59" x14ac:dyDescent="0.25">
      <c r="C54" s="21">
        <v>14</v>
      </c>
      <c r="D54" s="2" t="s">
        <v>12</v>
      </c>
      <c r="E54" s="24">
        <f>E52+$BC$22+2*($H$4)+$BA$22</f>
        <v>1563.8</v>
      </c>
      <c r="F54" s="24">
        <f>E54+$BC$28</f>
        <v>1576.2</v>
      </c>
      <c r="G54" s="25">
        <f>F54+$BC$26</f>
        <v>1580</v>
      </c>
      <c r="J54" s="18"/>
      <c r="T54" s="13"/>
      <c r="U54" s="13"/>
      <c r="W54" s="15"/>
      <c r="Z54" s="19">
        <v>2160.06</v>
      </c>
      <c r="BG54" s="19">
        <f t="shared" si="0"/>
        <v>439.94000000000005</v>
      </c>
    </row>
    <row r="55" spans="3:59" x14ac:dyDescent="0.25">
      <c r="C55" s="22"/>
      <c r="D55" s="2" t="s">
        <v>5</v>
      </c>
      <c r="E55" s="24">
        <f>E53+$BA$22+2*($H$4)+$BC$22</f>
        <v>1610.83</v>
      </c>
      <c r="F55" s="24">
        <f>E55+$BA$28</f>
        <v>1649.23</v>
      </c>
      <c r="G55" s="25">
        <f>F55+$BA$26</f>
        <v>1680.06</v>
      </c>
      <c r="J55" s="18"/>
      <c r="T55" s="10"/>
      <c r="U55" s="10"/>
      <c r="W55" s="16"/>
      <c r="Z55" s="19">
        <v>2180.0000000000005</v>
      </c>
      <c r="BG55" s="19">
        <f t="shared" si="0"/>
        <v>420</v>
      </c>
    </row>
    <row r="56" spans="3:59" x14ac:dyDescent="0.25">
      <c r="C56" s="21">
        <v>15</v>
      </c>
      <c r="D56" s="2" t="s">
        <v>12</v>
      </c>
      <c r="E56" s="24">
        <f>E54+$BC$22+2*($H$4)+$BA$22</f>
        <v>1683.8</v>
      </c>
      <c r="F56" s="24">
        <f>E56+$BC$28</f>
        <v>1696.2</v>
      </c>
      <c r="G56" s="25">
        <f>F56+$BC$26</f>
        <v>1700</v>
      </c>
      <c r="J56" s="18"/>
      <c r="T56" s="10"/>
      <c r="U56" s="10"/>
      <c r="W56" s="15"/>
      <c r="X56" s="1"/>
      <c r="Z56" s="19">
        <v>2280.06</v>
      </c>
      <c r="BG56" s="19">
        <f t="shared" si="0"/>
        <v>319.94000000000005</v>
      </c>
    </row>
    <row r="57" spans="3:59" ht="15" customHeight="1" x14ac:dyDescent="0.25">
      <c r="C57" s="22"/>
      <c r="D57" s="2" t="s">
        <v>5</v>
      </c>
      <c r="E57" s="24">
        <f>E55+$BA$22+2*($H$4)+$BC$22</f>
        <v>1730.83</v>
      </c>
      <c r="F57" s="24">
        <f>E57+$BA$28</f>
        <v>1769.23</v>
      </c>
      <c r="G57" s="25">
        <f>F57+$BA$26</f>
        <v>1800.06</v>
      </c>
      <c r="J57" s="20">
        <f>E29</f>
        <v>50.83</v>
      </c>
      <c r="T57" s="10"/>
      <c r="U57" s="10"/>
      <c r="W57" s="16"/>
      <c r="Z57" s="19">
        <v>2300.0000000000005</v>
      </c>
      <c r="BG57" s="19">
        <f t="shared" si="0"/>
        <v>300</v>
      </c>
    </row>
    <row r="58" spans="3:59" ht="15" customHeight="1" x14ac:dyDescent="0.25">
      <c r="C58" s="21">
        <v>16</v>
      </c>
      <c r="D58" s="2" t="s">
        <v>12</v>
      </c>
      <c r="E58" s="24">
        <f>E56+$BC$22+2*($H$4)+$BA$22</f>
        <v>1803.8</v>
      </c>
      <c r="F58" s="24">
        <f>E58+$BC$28</f>
        <v>1816.2</v>
      </c>
      <c r="G58" s="25">
        <f>F58+$BC$26</f>
        <v>1820</v>
      </c>
      <c r="J58" s="18"/>
      <c r="T58" s="10"/>
      <c r="U58" s="10"/>
      <c r="W58" s="15"/>
      <c r="Z58" s="19">
        <v>2400.06</v>
      </c>
      <c r="BG58" s="19">
        <f t="shared" si="0"/>
        <v>199.94000000000005</v>
      </c>
    </row>
    <row r="59" spans="3:59" x14ac:dyDescent="0.25">
      <c r="C59" s="22"/>
      <c r="D59" s="2" t="s">
        <v>5</v>
      </c>
      <c r="E59" s="24">
        <f>E57+$BA$22+2*($H$4)+$BC$22</f>
        <v>1850.83</v>
      </c>
      <c r="F59" s="24">
        <f>E59+$BA$28</f>
        <v>1889.23</v>
      </c>
      <c r="G59" s="25">
        <f>F59+$BA$26</f>
        <v>1920.06</v>
      </c>
      <c r="J59" s="18"/>
      <c r="U59" s="10"/>
      <c r="W59" s="16"/>
      <c r="Z59" s="19">
        <v>2420.0000000000005</v>
      </c>
      <c r="BG59" s="19">
        <f t="shared" si="0"/>
        <v>180</v>
      </c>
    </row>
    <row r="60" spans="3:59" x14ac:dyDescent="0.25">
      <c r="C60" s="21">
        <v>17</v>
      </c>
      <c r="D60" s="2" t="s">
        <v>12</v>
      </c>
      <c r="E60" s="24">
        <f>E58+$BC$22+2*($H$4)+$BA$22</f>
        <v>1923.8</v>
      </c>
      <c r="F60" s="24">
        <f>E60+$BC$28</f>
        <v>1936.2</v>
      </c>
      <c r="G60" s="25">
        <f>F60+$BC$26</f>
        <v>1940</v>
      </c>
      <c r="J60" s="18"/>
      <c r="U60" s="10"/>
      <c r="W60" s="15"/>
      <c r="Y60" s="1"/>
      <c r="Z60" s="33">
        <v>2520.06</v>
      </c>
      <c r="AA60" s="1"/>
      <c r="AB60" s="1"/>
      <c r="AC60" s="1"/>
      <c r="AD60" s="1"/>
      <c r="BG60" s="19">
        <f t="shared" si="0"/>
        <v>79.940000000000055</v>
      </c>
    </row>
    <row r="61" spans="3:59" x14ac:dyDescent="0.25">
      <c r="C61" s="22"/>
      <c r="D61" s="2" t="s">
        <v>5</v>
      </c>
      <c r="E61" s="24">
        <f>E59+$BA$22+2*($H$4)+$BC$22</f>
        <v>1970.83</v>
      </c>
      <c r="F61" s="24">
        <f>E61+$BA$28</f>
        <v>2009.23</v>
      </c>
      <c r="G61" s="25">
        <f>F61+$BA$26</f>
        <v>2040.06</v>
      </c>
      <c r="J61" s="18"/>
      <c r="U61" s="10"/>
      <c r="W61" s="16"/>
      <c r="Y61" s="1"/>
      <c r="Z61" s="33">
        <v>2540.0000000000005</v>
      </c>
      <c r="AA61" s="1"/>
      <c r="AB61" s="1"/>
      <c r="AC61" s="1"/>
      <c r="AD61" s="1"/>
      <c r="BG61" s="19">
        <f t="shared" si="0"/>
        <v>60</v>
      </c>
    </row>
    <row r="62" spans="3:59" ht="15" customHeight="1" x14ac:dyDescent="0.25">
      <c r="C62" s="21">
        <v>18</v>
      </c>
      <c r="D62" s="2" t="s">
        <v>12</v>
      </c>
      <c r="E62" s="24">
        <f>E60+$BC$22+2*($H$4)+$BA$22</f>
        <v>2043.8</v>
      </c>
      <c r="F62" s="24">
        <f>E62+$BC$28</f>
        <v>2056.1999999999998</v>
      </c>
      <c r="G62" s="25">
        <f>F62+$BC$26</f>
        <v>2060</v>
      </c>
      <c r="U62" s="13"/>
      <c r="W62" s="15"/>
      <c r="Y62" s="1"/>
      <c r="Z62" s="33">
        <v>2640.06</v>
      </c>
      <c r="AA62" s="1"/>
      <c r="AB62" s="1"/>
      <c r="AC62" s="1"/>
      <c r="AD62" s="1"/>
      <c r="BG62" s="19">
        <f t="shared" si="0"/>
        <v>40.059999999999945</v>
      </c>
    </row>
    <row r="63" spans="3:59" ht="15" customHeight="1" x14ac:dyDescent="0.25">
      <c r="C63" s="22"/>
      <c r="D63" s="2" t="s">
        <v>5</v>
      </c>
      <c r="E63" s="24">
        <f>E61+$BA$22+2*($H$4)+$BC$22</f>
        <v>2090.83</v>
      </c>
      <c r="F63" s="24">
        <f>E63+$BA$28</f>
        <v>2129.23</v>
      </c>
      <c r="G63" s="25">
        <f>F63+$BA$26</f>
        <v>2160.06</v>
      </c>
      <c r="J63" s="20">
        <f>F28</f>
        <v>16.2</v>
      </c>
      <c r="U63" s="13"/>
      <c r="W63" s="16"/>
      <c r="Y63" s="1"/>
      <c r="Z63" s="33">
        <v>2660.0000000000005</v>
      </c>
      <c r="AA63" s="1"/>
      <c r="AB63" s="1"/>
      <c r="AC63" s="1"/>
      <c r="AD63" s="1"/>
      <c r="BG63" s="19">
        <f t="shared" si="0"/>
        <v>60</v>
      </c>
    </row>
    <row r="64" spans="3:59" x14ac:dyDescent="0.25">
      <c r="C64" s="21">
        <v>19</v>
      </c>
      <c r="D64" s="2" t="s">
        <v>12</v>
      </c>
      <c r="E64" s="24">
        <f>E62+$BC$22+2*($H$4)+$BA$22</f>
        <v>2163.8000000000002</v>
      </c>
      <c r="F64" s="24">
        <f>E64+$BC$28</f>
        <v>2176.2000000000003</v>
      </c>
      <c r="G64" s="25">
        <f>F64+$BC$26</f>
        <v>2180.0000000000005</v>
      </c>
      <c r="W64" s="15"/>
      <c r="Y64" s="1"/>
      <c r="Z64" s="33">
        <v>2760.06</v>
      </c>
      <c r="AA64" s="1"/>
      <c r="AB64" s="1"/>
      <c r="AC64" s="1"/>
      <c r="AD64" s="1"/>
      <c r="BG64" s="19">
        <f t="shared" si="0"/>
        <v>160.05999999999995</v>
      </c>
    </row>
    <row r="65" spans="3:59" x14ac:dyDescent="0.25">
      <c r="C65" s="22"/>
      <c r="D65" s="2" t="s">
        <v>5</v>
      </c>
      <c r="E65" s="24">
        <f>E63+$BA$22+2*($H$4)+$BC$22</f>
        <v>2210.83</v>
      </c>
      <c r="F65" s="24">
        <f>E65+$BA$28</f>
        <v>2249.23</v>
      </c>
      <c r="G65" s="25">
        <f>F65+$BA$26</f>
        <v>2280.06</v>
      </c>
      <c r="J65" s="20">
        <f>E28</f>
        <v>3.8</v>
      </c>
      <c r="W65" s="16"/>
      <c r="Y65" s="1"/>
      <c r="Z65" s="33">
        <v>2780.0000000000005</v>
      </c>
      <c r="AA65" s="1"/>
      <c r="AB65" s="1"/>
      <c r="AC65" s="1"/>
      <c r="AD65" s="1"/>
      <c r="BG65" s="19">
        <f t="shared" si="0"/>
        <v>180.00000000000045</v>
      </c>
    </row>
    <row r="66" spans="3:59" x14ac:dyDescent="0.25">
      <c r="C66" s="21">
        <v>20</v>
      </c>
      <c r="D66" s="2" t="s">
        <v>12</v>
      </c>
      <c r="E66" s="24">
        <f>E64+$BC$22+2*($H$4)+$BA$22</f>
        <v>2283.8000000000002</v>
      </c>
      <c r="F66" s="24">
        <f>E66+$BC$28</f>
        <v>2296.2000000000003</v>
      </c>
      <c r="G66" s="25">
        <f>F66+$BC$26</f>
        <v>2300.0000000000005</v>
      </c>
      <c r="W66" s="15"/>
      <c r="Y66" s="1"/>
      <c r="Z66" s="33">
        <v>2880.06</v>
      </c>
      <c r="AA66" s="1"/>
      <c r="AB66" s="1"/>
      <c r="AC66" s="1"/>
      <c r="AD66" s="1"/>
      <c r="BG66" s="19">
        <f t="shared" si="0"/>
        <v>280.05999999999995</v>
      </c>
    </row>
    <row r="67" spans="3:59" x14ac:dyDescent="0.25">
      <c r="C67" s="22"/>
      <c r="D67" s="2" t="s">
        <v>5</v>
      </c>
      <c r="E67" s="24">
        <f>E65+$BA$22+2*($H$4)+$BC$22</f>
        <v>2330.83</v>
      </c>
      <c r="F67" s="24">
        <f>E67+$BA$28</f>
        <v>2369.23</v>
      </c>
      <c r="G67" s="25">
        <f>F67+$BA$26</f>
        <v>2400.06</v>
      </c>
      <c r="S67" s="1"/>
      <c r="T67" s="1"/>
      <c r="W67" s="16"/>
      <c r="Y67" s="1"/>
      <c r="Z67" s="33">
        <v>2900.0000000000005</v>
      </c>
      <c r="AA67" s="1"/>
      <c r="AB67" s="1"/>
      <c r="AC67" s="1"/>
      <c r="AD67" s="1"/>
      <c r="BG67" s="19">
        <f t="shared" si="0"/>
        <v>300.00000000000045</v>
      </c>
    </row>
    <row r="68" spans="3:59" x14ac:dyDescent="0.25">
      <c r="C68" s="21">
        <v>21</v>
      </c>
      <c r="D68" s="2" t="s">
        <v>12</v>
      </c>
      <c r="E68" s="24">
        <f>E66+$BC$22+2*($H$4)+$BA$22</f>
        <v>2403.8000000000002</v>
      </c>
      <c r="F68" s="24">
        <f>E68+$BC$28</f>
        <v>2416.2000000000003</v>
      </c>
      <c r="G68" s="25">
        <f>F68+$BC$26</f>
        <v>2420.0000000000005</v>
      </c>
      <c r="R68" s="1"/>
      <c r="W68" s="15"/>
      <c r="Y68" s="1"/>
      <c r="Z68" s="33">
        <v>3000.06</v>
      </c>
      <c r="AA68" s="1"/>
      <c r="AB68" s="1"/>
      <c r="AC68" s="1"/>
      <c r="AD68" s="1"/>
      <c r="BG68" s="19">
        <f t="shared" si="0"/>
        <v>400.05999999999995</v>
      </c>
    </row>
    <row r="69" spans="3:59" x14ac:dyDescent="0.25">
      <c r="C69" s="22"/>
      <c r="D69" s="2" t="s">
        <v>5</v>
      </c>
      <c r="E69" s="24">
        <f>E67+$BA$22+2*($H$4)+$BC$22</f>
        <v>2450.83</v>
      </c>
      <c r="F69" s="24">
        <f>E69+$BA$28</f>
        <v>2489.23</v>
      </c>
      <c r="G69" s="25">
        <f>F69+$BA$26</f>
        <v>2520.06</v>
      </c>
      <c r="L69" s="26" t="s">
        <v>23</v>
      </c>
      <c r="W69" s="16"/>
      <c r="Y69" s="1"/>
      <c r="Z69" s="33">
        <v>3020.0000000000005</v>
      </c>
      <c r="AA69" s="1"/>
      <c r="AB69" s="1"/>
      <c r="AC69" s="1"/>
      <c r="AD69" s="1"/>
      <c r="BG69" s="19">
        <f t="shared" si="0"/>
        <v>420.00000000000045</v>
      </c>
    </row>
    <row r="70" spans="3:59" x14ac:dyDescent="0.25">
      <c r="C70" s="21">
        <v>22</v>
      </c>
      <c r="D70" s="2" t="s">
        <v>12</v>
      </c>
      <c r="E70" s="24">
        <f>E68+$BC$22+2*($H$4)+$BA$22</f>
        <v>2523.8000000000002</v>
      </c>
      <c r="F70" s="24">
        <f>E70+$BC$28</f>
        <v>2536.2000000000003</v>
      </c>
      <c r="G70" s="25">
        <f>F70+$BC$26</f>
        <v>2540.0000000000005</v>
      </c>
      <c r="W70" s="15"/>
      <c r="Y70" s="1"/>
      <c r="Z70" s="33">
        <v>3120.06</v>
      </c>
      <c r="AA70" s="1"/>
      <c r="AB70" s="1"/>
      <c r="AC70" s="1"/>
      <c r="AD70" s="1"/>
      <c r="BG70" s="19">
        <f t="shared" si="0"/>
        <v>520.05999999999995</v>
      </c>
    </row>
    <row r="71" spans="3:59" ht="15.75" customHeight="1" x14ac:dyDescent="0.25">
      <c r="C71" s="22"/>
      <c r="D71" s="2" t="s">
        <v>5</v>
      </c>
      <c r="E71" s="24">
        <f>E69+$BA$22+2*($H$4)+$BC$22</f>
        <v>2570.83</v>
      </c>
      <c r="F71" s="24">
        <f>E71+$BA$28</f>
        <v>2609.23</v>
      </c>
      <c r="G71" s="25">
        <f>F71+$BA$26</f>
        <v>2640.06</v>
      </c>
      <c r="W71" s="16"/>
      <c r="Y71" s="1"/>
      <c r="Z71" s="33">
        <v>3140.0000000000005</v>
      </c>
      <c r="AA71" s="1"/>
      <c r="AB71" s="1"/>
      <c r="AC71" s="1"/>
      <c r="AD71" s="1"/>
      <c r="BG71" s="19">
        <f t="shared" si="0"/>
        <v>540.00000000000045</v>
      </c>
    </row>
    <row r="72" spans="3:59" ht="15.75" customHeight="1" x14ac:dyDescent="0.25">
      <c r="C72" s="21">
        <v>23</v>
      </c>
      <c r="D72" s="2" t="s">
        <v>12</v>
      </c>
      <c r="E72" s="24">
        <f>E70+$BC$22+2*($H$4)+$BA$22</f>
        <v>2643.8</v>
      </c>
      <c r="F72" s="24">
        <f>E72+$BC$28</f>
        <v>2656.2000000000003</v>
      </c>
      <c r="G72" s="25">
        <f>F72+$BC$26</f>
        <v>2660.0000000000005</v>
      </c>
      <c r="W72" s="15"/>
      <c r="Y72" s="1"/>
      <c r="Z72" s="33"/>
      <c r="AA72" s="1"/>
      <c r="AB72" s="1"/>
      <c r="AC72" s="1"/>
      <c r="AD72" s="1"/>
      <c r="BG72" s="19">
        <f t="shared" si="0"/>
        <v>640.05999999999995</v>
      </c>
    </row>
    <row r="73" spans="3:59" x14ac:dyDescent="0.25">
      <c r="C73" s="22"/>
      <c r="D73" s="2" t="s">
        <v>5</v>
      </c>
      <c r="E73" s="24">
        <f>E71+$BA$22+2*($H$4)+$BC$22</f>
        <v>2690.83</v>
      </c>
      <c r="F73" s="24">
        <f>E73+$BA$28</f>
        <v>2729.23</v>
      </c>
      <c r="G73" s="25">
        <f>F73+$BA$26</f>
        <v>2760.06</v>
      </c>
      <c r="W73" s="16"/>
      <c r="Y73" s="1"/>
      <c r="Z73" s="33"/>
      <c r="AA73" s="1"/>
      <c r="AB73" s="1"/>
      <c r="AC73" s="1"/>
      <c r="AD73" s="1"/>
      <c r="BG73" s="19">
        <f t="shared" si="0"/>
        <v>660.00000000000045</v>
      </c>
    </row>
    <row r="74" spans="3:59" x14ac:dyDescent="0.25">
      <c r="C74" s="21">
        <v>24</v>
      </c>
      <c r="D74" s="2" t="s">
        <v>12</v>
      </c>
      <c r="E74" s="24">
        <f>E72+$BC$22+2*($H$4)+$BA$22</f>
        <v>2763.8</v>
      </c>
      <c r="F74" s="24">
        <f>E74+$BC$28</f>
        <v>2776.2000000000003</v>
      </c>
      <c r="G74" s="25">
        <f>F74+$BC$26</f>
        <v>2780.0000000000005</v>
      </c>
      <c r="Q74" s="1"/>
      <c r="W74" s="15"/>
      <c r="Y74" s="1"/>
      <c r="Z74" s="33"/>
      <c r="AA74" s="1"/>
      <c r="AB74" s="1"/>
      <c r="AC74" s="1"/>
      <c r="AD74" s="1"/>
      <c r="BG74" s="19">
        <f t="shared" si="0"/>
        <v>760.06</v>
      </c>
    </row>
    <row r="75" spans="3:59" ht="15" customHeight="1" x14ac:dyDescent="0.25">
      <c r="C75" s="22"/>
      <c r="D75" s="2" t="s">
        <v>5</v>
      </c>
      <c r="E75" s="24">
        <f>E73+$BA$22+2*($H$4)+$BC$22</f>
        <v>2810.83</v>
      </c>
      <c r="F75" s="24">
        <f>E75+$BA$28</f>
        <v>2849.23</v>
      </c>
      <c r="G75" s="25">
        <f>F75+$BA$26</f>
        <v>2880.06</v>
      </c>
      <c r="Q75" s="1"/>
      <c r="W75" s="16"/>
      <c r="BG75" s="19">
        <f t="shared" si="0"/>
        <v>780.00000000000045</v>
      </c>
    </row>
    <row r="76" spans="3:59" ht="15.75" customHeight="1" x14ac:dyDescent="0.25">
      <c r="C76" s="21">
        <v>25</v>
      </c>
      <c r="D76" s="2" t="s">
        <v>12</v>
      </c>
      <c r="E76" s="24">
        <f>E74+$BC$22+2*($H$4)+$BA$22</f>
        <v>2883.8</v>
      </c>
      <c r="F76" s="24">
        <f>E76+$BC$28</f>
        <v>2896.2000000000003</v>
      </c>
      <c r="G76" s="25">
        <f>F76+$BC$26</f>
        <v>2900.0000000000005</v>
      </c>
      <c r="Q76" s="1"/>
      <c r="W76" s="15"/>
      <c r="BG76" s="19">
        <f t="shared" si="0"/>
        <v>880.06</v>
      </c>
    </row>
    <row r="77" spans="3:59" ht="15.75" customHeight="1" x14ac:dyDescent="0.25">
      <c r="C77" s="22"/>
      <c r="D77" s="2" t="s">
        <v>5</v>
      </c>
      <c r="E77" s="24">
        <f>E75+$BA$22+2*($H$4)+$BC$22</f>
        <v>2930.83</v>
      </c>
      <c r="F77" s="24">
        <f>E77+$BA$28</f>
        <v>2969.23</v>
      </c>
      <c r="G77" s="25">
        <f>F77+$BA$26</f>
        <v>3000.06</v>
      </c>
      <c r="Q77" s="1"/>
      <c r="W77" s="16"/>
      <c r="BG77" s="19">
        <f t="shared" si="0"/>
        <v>900.00000000000045</v>
      </c>
    </row>
    <row r="78" spans="3:59" ht="15.75" customHeight="1" x14ac:dyDescent="0.25">
      <c r="C78" s="21">
        <v>26</v>
      </c>
      <c r="D78" s="2" t="s">
        <v>12</v>
      </c>
      <c r="E78" s="24">
        <f>E76+$BC$22+2*($H$4)+$BA$22</f>
        <v>3003.8</v>
      </c>
      <c r="F78" s="24">
        <f>E78+$BC$28</f>
        <v>3016.2000000000003</v>
      </c>
      <c r="G78" s="25">
        <f>F78+$BC$26</f>
        <v>3020.0000000000005</v>
      </c>
      <c r="Q78" s="1"/>
      <c r="W78" s="15"/>
      <c r="BG78" s="19">
        <f t="shared" si="0"/>
        <v>1000.06</v>
      </c>
    </row>
    <row r="79" spans="3:59" x14ac:dyDescent="0.25">
      <c r="C79" s="22"/>
      <c r="D79" s="2" t="s">
        <v>5</v>
      </c>
      <c r="E79" s="24">
        <f>E77+$BA$22+2*($H$4)+$BC$22</f>
        <v>3050.83</v>
      </c>
      <c r="F79" s="24">
        <f>E79+$BA$28</f>
        <v>3089.23</v>
      </c>
      <c r="G79" s="25">
        <f>F79+$BA$26</f>
        <v>3120.06</v>
      </c>
      <c r="Q79" s="1"/>
      <c r="W79" s="16"/>
      <c r="BG79" s="19">
        <f t="shared" si="0"/>
        <v>1020.0000000000005</v>
      </c>
    </row>
    <row r="80" spans="3:59" x14ac:dyDescent="0.25">
      <c r="C80" s="23">
        <v>27</v>
      </c>
      <c r="D80" s="2" t="s">
        <v>12</v>
      </c>
      <c r="E80" s="24">
        <f>E78+$BC$22+2*($H$4)+$BA$22</f>
        <v>3123.8</v>
      </c>
      <c r="F80" s="24">
        <f>E80+$BC$28</f>
        <v>3136.2000000000003</v>
      </c>
      <c r="G80" s="25">
        <f>F80+$BC$26</f>
        <v>3140.0000000000005</v>
      </c>
      <c r="W80" s="15"/>
      <c r="BG80" s="19">
        <f t="shared" si="0"/>
        <v>1120.06</v>
      </c>
    </row>
    <row r="81" spans="6:59" x14ac:dyDescent="0.25">
      <c r="F81" s="15"/>
      <c r="G81" s="15"/>
      <c r="BG81" s="19"/>
    </row>
    <row r="82" spans="6:59" x14ac:dyDescent="0.25">
      <c r="F82" s="16"/>
      <c r="G82" s="16"/>
      <c r="BG82" s="19"/>
    </row>
    <row r="83" spans="6:59" x14ac:dyDescent="0.25">
      <c r="F83" s="15"/>
      <c r="G83" s="15"/>
      <c r="BG83" s="19"/>
    </row>
    <row r="84" spans="6:59" x14ac:dyDescent="0.25">
      <c r="BG84" s="19"/>
    </row>
  </sheetData>
  <sheetProtection sheet="1" objects="1" scenarios="1"/>
  <mergeCells count="12">
    <mergeCell ref="E25:F26"/>
    <mergeCell ref="G25:G26"/>
    <mergeCell ref="E27:F27"/>
    <mergeCell ref="H8:H9"/>
    <mergeCell ref="G4:G5"/>
    <mergeCell ref="B4:F5"/>
    <mergeCell ref="G6:G7"/>
    <mergeCell ref="B6:F7"/>
    <mergeCell ref="G8:G9"/>
    <mergeCell ref="B8:F9"/>
    <mergeCell ref="H6:H7"/>
    <mergeCell ref="H4:H5"/>
  </mergeCells>
  <conditionalFormatting sqref="E28:F80">
    <cfRule type="cellIs" dxfId="2" priority="2768" operator="lessThanOrEqual">
      <formula>$H$8</formula>
    </cfRule>
  </conditionalFormatting>
  <conditionalFormatting sqref="E28:G80">
    <cfRule type="cellIs" dxfId="1" priority="2779" operator="greaterThan">
      <formula>$H$8</formula>
    </cfRule>
    <cfRule type="expression" dxfId="0" priority="2780">
      <formula>($F154)&gt;($J$2)</formula>
    </cfRule>
  </conditionalFormatting>
  <dataValidations disablePrompts="1" count="1">
    <dataValidation type="list" allowBlank="1" showInputMessage="1" showErrorMessage="1" sqref="Q62" xr:uid="{5D336D24-2233-4419-95EF-9D8FC4D27F31}">
      <formula1>$AI$5:$AI$8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Začínam profilom J2016</vt:lpstr>
      <vt:lpstr>'Začínam profilom J2016'!Oblasť_tlače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Juza;Ján Fuksa</dc:creator>
  <cp:lastModifiedBy>Denis Danihel</cp:lastModifiedBy>
  <cp:lastPrinted>2024-07-01T09:21:07Z</cp:lastPrinted>
  <dcterms:created xsi:type="dcterms:W3CDTF">2023-06-06T09:21:51Z</dcterms:created>
  <dcterms:modified xsi:type="dcterms:W3CDTF">2024-07-12T07:09:51Z</dcterms:modified>
</cp:coreProperties>
</file>